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earch\AAHE\Website\files\"/>
    </mc:Choice>
  </mc:AlternateContent>
  <xr:revisionPtr revIDLastSave="0" documentId="13_ncr:1_{B4967432-925D-42AE-AE6E-A53710B7CF3B}" xr6:coauthVersionLast="47" xr6:coauthVersionMax="47" xr10:uidLastSave="{00000000-0000-0000-0000-000000000000}"/>
  <bookViews>
    <workbookView xWindow="-120" yWindow="-120" windowWidth="20730" windowHeight="11160" xr2:uid="{405FC6D6-AEDD-457C-AB44-1F7FAA7CC61D}"/>
  </bookViews>
  <sheets>
    <sheet name="Introduction" sheetId="10" r:id="rId1"/>
    <sheet name="All-DM" sheetId="3" r:id="rId2"/>
    <sheet name="Compare with fuzzy AHP" sheetId="9" r:id="rId3"/>
  </sheets>
  <definedNames>
    <definedName name="Fuzzy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I55" i="3"/>
  <c r="B55" i="3"/>
  <c r="E30" i="3"/>
  <c r="H27" i="3"/>
  <c r="X3" i="3"/>
  <c r="I23" i="3"/>
  <c r="D23" i="3"/>
  <c r="C23" i="3"/>
  <c r="B23" i="3"/>
  <c r="M23" i="3"/>
  <c r="L23" i="3"/>
  <c r="P8" i="3"/>
  <c r="O8" i="3"/>
  <c r="N8" i="3"/>
  <c r="S8" i="3" s="1"/>
  <c r="K3" i="3"/>
  <c r="J3" i="3"/>
  <c r="X4" i="3"/>
  <c r="X5" i="3"/>
  <c r="T8" i="3" l="1"/>
  <c r="M3" i="3"/>
  <c r="O3" i="3" s="1"/>
  <c r="G54" i="3"/>
  <c r="H54" i="3"/>
  <c r="F42" i="3"/>
  <c r="F41" i="3" s="1"/>
  <c r="G42" i="3"/>
  <c r="G41" i="3" s="1"/>
  <c r="H42" i="3"/>
  <c r="H41" i="3" s="1"/>
  <c r="D42" i="3"/>
  <c r="D41" i="3" s="1"/>
  <c r="E42" i="3"/>
  <c r="C42" i="3"/>
  <c r="C41" i="3" s="1"/>
  <c r="X14" i="3"/>
  <c r="X15" i="3"/>
  <c r="X18" i="3"/>
  <c r="X19" i="3"/>
  <c r="X20" i="3"/>
  <c r="X13" i="3"/>
  <c r="AM9" i="3"/>
  <c r="AM10" i="3"/>
  <c r="AM8" i="3"/>
  <c r="F54" i="3"/>
  <c r="E54" i="3"/>
  <c r="D54" i="3"/>
  <c r="C54" i="3"/>
  <c r="E41" i="3" l="1"/>
  <c r="L24" i="3" l="1"/>
  <c r="M24" i="3"/>
  <c r="M26" i="3" s="1"/>
  <c r="D34" i="3" s="1"/>
  <c r="N24" i="3"/>
  <c r="L25" i="3"/>
  <c r="M25" i="3"/>
  <c r="N25" i="3"/>
  <c r="N23" i="3"/>
  <c r="P24" i="3"/>
  <c r="Q24" i="3"/>
  <c r="R24" i="3"/>
  <c r="P25" i="3"/>
  <c r="Q25" i="3"/>
  <c r="R25" i="3"/>
  <c r="Q23" i="3"/>
  <c r="R23" i="3"/>
  <c r="P23" i="3"/>
  <c r="H23" i="3"/>
  <c r="G23" i="3"/>
  <c r="F24" i="3"/>
  <c r="F25" i="3"/>
  <c r="F23" i="3"/>
  <c r="G25" i="3"/>
  <c r="G24" i="3"/>
  <c r="H25" i="3"/>
  <c r="H24" i="3"/>
  <c r="J24" i="3"/>
  <c r="J25" i="3"/>
  <c r="J23" i="3"/>
  <c r="J26" i="3" s="1"/>
  <c r="I24" i="3"/>
  <c r="I25" i="3"/>
  <c r="B24" i="3"/>
  <c r="C24" i="3"/>
  <c r="D24" i="3"/>
  <c r="B25" i="3"/>
  <c r="C25" i="3"/>
  <c r="D25" i="3"/>
  <c r="D26" i="3" s="1"/>
  <c r="K20" i="3"/>
  <c r="J20" i="3"/>
  <c r="K19" i="3"/>
  <c r="J19" i="3"/>
  <c r="K18" i="3"/>
  <c r="J18" i="3"/>
  <c r="K15" i="3"/>
  <c r="J15" i="3"/>
  <c r="K14" i="3"/>
  <c r="J14" i="3"/>
  <c r="K13" i="3"/>
  <c r="J13" i="3"/>
  <c r="N9" i="3"/>
  <c r="O9" i="3"/>
  <c r="P9" i="3"/>
  <c r="Q9" i="3"/>
  <c r="N10" i="3"/>
  <c r="O10" i="3"/>
  <c r="P10" i="3"/>
  <c r="Q10" i="3"/>
  <c r="Q8" i="3"/>
  <c r="U8" i="3" s="1"/>
  <c r="J4" i="3"/>
  <c r="K4" i="3"/>
  <c r="J5" i="3"/>
  <c r="K5" i="3"/>
  <c r="C48" i="3" l="1"/>
  <c r="G48" i="3"/>
  <c r="E48" i="3"/>
  <c r="D48" i="3"/>
  <c r="H48" i="3"/>
  <c r="F48" i="3"/>
  <c r="B26" i="3"/>
  <c r="B40" i="3" s="1"/>
  <c r="P26" i="3"/>
  <c r="D36" i="3" s="1"/>
  <c r="C26" i="3"/>
  <c r="M5" i="3"/>
  <c r="O5" i="3" s="1"/>
  <c r="M13" i="3"/>
  <c r="O13" i="3" s="1"/>
  <c r="M19" i="3"/>
  <c r="O19" i="3" s="1"/>
  <c r="I26" i="3"/>
  <c r="F26" i="3"/>
  <c r="R26" i="3"/>
  <c r="D38" i="3" s="1"/>
  <c r="Q26" i="3"/>
  <c r="D37" i="3" s="1"/>
  <c r="L26" i="3"/>
  <c r="D33" i="3" s="1"/>
  <c r="B42" i="3"/>
  <c r="B36" i="3"/>
  <c r="B41" i="3"/>
  <c r="B48" i="3" s="1"/>
  <c r="B33" i="3"/>
  <c r="U10" i="3"/>
  <c r="M15" i="3"/>
  <c r="O15" i="3" s="1"/>
  <c r="M4" i="3"/>
  <c r="O4" i="3" s="1"/>
  <c r="T10" i="3"/>
  <c r="T9" i="3"/>
  <c r="H26" i="3"/>
  <c r="U9" i="3"/>
  <c r="S10" i="3"/>
  <c r="S9" i="3"/>
  <c r="M14" i="3"/>
  <c r="O14" i="3" s="1"/>
  <c r="M18" i="3"/>
  <c r="O18" i="3" s="1"/>
  <c r="M20" i="3"/>
  <c r="O20" i="3" s="1"/>
  <c r="G26" i="3"/>
  <c r="N26" i="3"/>
  <c r="D35" i="3" s="1"/>
  <c r="W8" i="3"/>
  <c r="E49" i="3" l="1"/>
  <c r="G49" i="3"/>
  <c r="D49" i="3"/>
  <c r="F49" i="3"/>
  <c r="C49" i="3"/>
  <c r="H49" i="3"/>
  <c r="C52" i="3"/>
  <c r="G52" i="3"/>
  <c r="D52" i="3"/>
  <c r="H52" i="3"/>
  <c r="E52" i="3"/>
  <c r="F52" i="3"/>
  <c r="C50" i="3"/>
  <c r="G50" i="3"/>
  <c r="H50" i="3"/>
  <c r="D50" i="3"/>
  <c r="E50" i="3"/>
  <c r="F50" i="3"/>
  <c r="E47" i="3"/>
  <c r="C47" i="3"/>
  <c r="H47" i="3"/>
  <c r="F47" i="3"/>
  <c r="G47" i="3"/>
  <c r="D47" i="3"/>
  <c r="E51" i="3"/>
  <c r="C51" i="3"/>
  <c r="D51" i="3"/>
  <c r="F51" i="3"/>
  <c r="G51" i="3"/>
  <c r="H51" i="3"/>
  <c r="B50" i="3"/>
  <c r="B49" i="3"/>
  <c r="B47" i="3"/>
  <c r="B51" i="3"/>
  <c r="B52" i="3"/>
  <c r="J27" i="3"/>
  <c r="D32" i="3" s="1"/>
  <c r="B30" i="3"/>
  <c r="W10" i="3"/>
  <c r="I27" i="3"/>
  <c r="D31" i="3" s="1"/>
  <c r="W9" i="3"/>
  <c r="E38" i="3"/>
  <c r="E36" i="3"/>
  <c r="E37" i="3"/>
  <c r="E35" i="3"/>
  <c r="E33" i="3"/>
  <c r="E34" i="3"/>
  <c r="E45" i="3" l="1"/>
  <c r="C45" i="3"/>
  <c r="D45" i="3"/>
  <c r="F45" i="3"/>
  <c r="G45" i="3"/>
  <c r="H45" i="3"/>
  <c r="C46" i="3"/>
  <c r="G46" i="3"/>
  <c r="F46" i="3"/>
  <c r="D46" i="3"/>
  <c r="H46" i="3"/>
  <c r="E46" i="3"/>
  <c r="E32" i="3"/>
  <c r="B46" i="3"/>
  <c r="B45" i="3"/>
  <c r="E31" i="3"/>
  <c r="D30" i="3"/>
  <c r="C44" i="3" l="1"/>
  <c r="G44" i="3"/>
  <c r="G56" i="3" s="1"/>
  <c r="D44" i="3"/>
  <c r="H44" i="3"/>
  <c r="E44" i="3"/>
  <c r="F44" i="3"/>
  <c r="F57" i="3" s="1"/>
  <c r="B44" i="3"/>
  <c r="C57" i="3"/>
  <c r="D57" i="3"/>
  <c r="E55" i="3" l="1"/>
  <c r="E61" i="3"/>
  <c r="E62" i="3"/>
  <c r="E63" i="3"/>
  <c r="E59" i="3"/>
  <c r="E60" i="3"/>
  <c r="E58" i="3"/>
  <c r="H55" i="3"/>
  <c r="H58" i="3"/>
  <c r="H62" i="3"/>
  <c r="H61" i="3"/>
  <c r="H63" i="3"/>
  <c r="H59" i="3"/>
  <c r="H60" i="3"/>
  <c r="F38" i="3"/>
  <c r="F30" i="3"/>
  <c r="F36" i="3"/>
  <c r="F33" i="3"/>
  <c r="F34" i="3"/>
  <c r="F31" i="3"/>
  <c r="F32" i="3"/>
  <c r="F35" i="3"/>
  <c r="F37" i="3"/>
  <c r="B62" i="3"/>
  <c r="B61" i="3"/>
  <c r="B58" i="3"/>
  <c r="B63" i="3"/>
  <c r="B60" i="3"/>
  <c r="B59" i="3"/>
  <c r="E57" i="3"/>
  <c r="D55" i="3"/>
  <c r="D58" i="3"/>
  <c r="D63" i="3"/>
  <c r="D62" i="3"/>
  <c r="D61" i="3"/>
  <c r="D59" i="3"/>
  <c r="D60" i="3"/>
  <c r="F55" i="3"/>
  <c r="F58" i="3"/>
  <c r="F63" i="3"/>
  <c r="F62" i="3"/>
  <c r="F61" i="3"/>
  <c r="F59" i="3"/>
  <c r="F60" i="3"/>
  <c r="F56" i="3"/>
  <c r="E56" i="3"/>
  <c r="H56" i="3"/>
  <c r="G55" i="3"/>
  <c r="G62" i="3"/>
  <c r="G59" i="3"/>
  <c r="G61" i="3"/>
  <c r="G63" i="3"/>
  <c r="G58" i="3"/>
  <c r="G60" i="3"/>
  <c r="H57" i="3"/>
  <c r="G57" i="3"/>
  <c r="B56" i="3"/>
  <c r="C55" i="3"/>
  <c r="C59" i="3"/>
  <c r="C62" i="3"/>
  <c r="C63" i="3"/>
  <c r="C61" i="3"/>
  <c r="C58" i="3"/>
  <c r="C60" i="3"/>
  <c r="B57" i="3"/>
  <c r="C56" i="3"/>
  <c r="D56" i="3"/>
  <c r="L63" i="3" l="1"/>
  <c r="P63" i="3"/>
  <c r="I63" i="3"/>
  <c r="N63" i="3"/>
  <c r="O63" i="3"/>
  <c r="M63" i="3"/>
  <c r="K63" i="3"/>
  <c r="N58" i="3"/>
  <c r="P58" i="3"/>
  <c r="M58" i="3"/>
  <c r="K58" i="3"/>
  <c r="O58" i="3"/>
  <c r="L58" i="3"/>
  <c r="I58" i="3"/>
  <c r="N56" i="3"/>
  <c r="P56" i="3"/>
  <c r="K56" i="3"/>
  <c r="O56" i="3"/>
  <c r="I56" i="3"/>
  <c r="L56" i="3"/>
  <c r="M56" i="3"/>
  <c r="L59" i="3"/>
  <c r="P59" i="3"/>
  <c r="I59" i="3"/>
  <c r="O59" i="3"/>
  <c r="M59" i="3"/>
  <c r="N59" i="3"/>
  <c r="K59" i="3"/>
  <c r="L61" i="3"/>
  <c r="P61" i="3"/>
  <c r="I61" i="3"/>
  <c r="K61" i="3"/>
  <c r="M61" i="3"/>
  <c r="N61" i="3"/>
  <c r="O61" i="3"/>
  <c r="O55" i="3"/>
  <c r="K55" i="3"/>
  <c r="L55" i="3"/>
  <c r="P55" i="3"/>
  <c r="M55" i="3"/>
  <c r="N55" i="3"/>
  <c r="L57" i="3"/>
  <c r="P57" i="3"/>
  <c r="N57" i="3"/>
  <c r="K57" i="3"/>
  <c r="M57" i="3"/>
  <c r="I57" i="3"/>
  <c r="O57" i="3"/>
  <c r="N60" i="3"/>
  <c r="L60" i="3"/>
  <c r="P60" i="3"/>
  <c r="K60" i="3"/>
  <c r="O60" i="3"/>
  <c r="I60" i="3"/>
  <c r="M60" i="3"/>
  <c r="N62" i="3"/>
  <c r="L62" i="3"/>
  <c r="M62" i="3"/>
  <c r="I62" i="3"/>
  <c r="K62" i="3"/>
  <c r="O62" i="3"/>
  <c r="P62" i="3"/>
  <c r="K65" i="3" l="1"/>
  <c r="O64" i="3"/>
  <c r="O65" i="3" s="1"/>
  <c r="L64" i="3"/>
  <c r="L65" i="3" s="1"/>
  <c r="N64" i="3"/>
  <c r="N65" i="3" s="1"/>
  <c r="P64" i="3"/>
  <c r="P65" i="3" s="1"/>
  <c r="M64" i="3"/>
  <c r="M65" i="3" s="1"/>
  <c r="Q65" i="3" l="1"/>
</calcChain>
</file>

<file path=xl/sharedStrings.xml><?xml version="1.0" encoding="utf-8"?>
<sst xmlns="http://schemas.openxmlformats.org/spreadsheetml/2006/main" count="188" uniqueCount="94">
  <si>
    <t>State of the Art Facilities</t>
  </si>
  <si>
    <t>Quality Culture and Excellence</t>
  </si>
  <si>
    <t>Institutional Infrastructure and Support</t>
  </si>
  <si>
    <t>Student Learning Management</t>
  </si>
  <si>
    <t>Curriculum Design</t>
  </si>
  <si>
    <t>Continuous Quality Improvement</t>
  </si>
  <si>
    <t>Quality Steering Team and Leader</t>
  </si>
  <si>
    <t>Document Orientation and Knowledge Sharing Culture</t>
  </si>
  <si>
    <t>Academic and Research Excellence</t>
  </si>
  <si>
    <t>Top Management Support</t>
  </si>
  <si>
    <t>Institutional Quality Compliance</t>
  </si>
  <si>
    <t>Rank</t>
  </si>
  <si>
    <t>GW</t>
  </si>
  <si>
    <t>LW</t>
  </si>
  <si>
    <t>CSFs</t>
  </si>
  <si>
    <t>CW</t>
  </si>
  <si>
    <t>Categoies</t>
  </si>
  <si>
    <t>C1</t>
  </si>
  <si>
    <t>C3</t>
  </si>
  <si>
    <t>C2</t>
  </si>
  <si>
    <t>DM1</t>
  </si>
  <si>
    <t>C1.4</t>
  </si>
  <si>
    <t>C1.5</t>
  </si>
  <si>
    <t>C1.3</t>
  </si>
  <si>
    <t>C1.2</t>
  </si>
  <si>
    <t>C1.1</t>
  </si>
  <si>
    <t>C2.1</t>
  </si>
  <si>
    <t>C2.3</t>
  </si>
  <si>
    <t>C2.2</t>
  </si>
  <si>
    <t>C3.1</t>
  </si>
  <si>
    <t>C3.2</t>
  </si>
  <si>
    <t>C3.3</t>
  </si>
  <si>
    <t>DM2</t>
  </si>
  <si>
    <t>DM3</t>
  </si>
  <si>
    <t>AVG</t>
  </si>
  <si>
    <t>Exp1</t>
  </si>
  <si>
    <t>Exp2</t>
  </si>
  <si>
    <t>Exp3</t>
  </si>
  <si>
    <t>Exp4</t>
  </si>
  <si>
    <t>Exp5</t>
  </si>
  <si>
    <t>Critical success factors</t>
  </si>
  <si>
    <t>Ranks (Fuzzy AHP)</t>
  </si>
  <si>
    <t>Ranks (FUCOM))</t>
  </si>
  <si>
    <t>Global weights (Fuzzy AHP)</t>
  </si>
  <si>
    <t>Global weights (FUCOM)</t>
  </si>
  <si>
    <t>Student learning management (SLM)</t>
  </si>
  <si>
    <t>Curriculum design (CD)</t>
  </si>
  <si>
    <t>Continuous quality improvement (CQI)</t>
  </si>
  <si>
    <t>Quality steering team and leader (QSTL)</t>
  </si>
  <si>
    <t>Document orientation and knowledge sharing culture (DOKSC)</t>
  </si>
  <si>
    <t>Academic and research excellence (ARE)</t>
  </si>
  <si>
    <t>Top management support (TMS)</t>
  </si>
  <si>
    <t>Institutional quality compliance (IQC)</t>
  </si>
  <si>
    <t>State of the art facilities (SAF)</t>
  </si>
  <si>
    <t>SLM</t>
  </si>
  <si>
    <t>CD</t>
  </si>
  <si>
    <t>CQI</t>
  </si>
  <si>
    <t>QSTL</t>
  </si>
  <si>
    <t>DOKSC</t>
  </si>
  <si>
    <t>ARE</t>
  </si>
  <si>
    <t>TMS</t>
  </si>
  <si>
    <t>IQC</t>
  </si>
  <si>
    <t>SAF</t>
  </si>
  <si>
    <t>Exp6</t>
  </si>
  <si>
    <t>Exp7</t>
  </si>
  <si>
    <t>Variation</t>
  </si>
  <si>
    <t>Ranks</t>
  </si>
  <si>
    <t>Priorities</t>
  </si>
  <si>
    <t>Comparative priorites</t>
  </si>
  <si>
    <t>Transitive comparative priority</t>
  </si>
  <si>
    <t>Python input</t>
  </si>
  <si>
    <t>Weights from python code</t>
  </si>
  <si>
    <t>DFC from python code</t>
  </si>
  <si>
    <t>Max DFC</t>
  </si>
  <si>
    <t>sum of highlighted weights are distributed to other 3 factors</t>
  </si>
  <si>
    <t>Program Design and Execution</t>
  </si>
  <si>
    <t>Varing the dimensions' weights</t>
  </si>
  <si>
    <t>It is varied between between its value to 0.33</t>
  </si>
  <si>
    <t>while maintaining the order</t>
  </si>
  <si>
    <t>sum of sq</t>
  </si>
  <si>
    <t xml:space="preserve">Spearman’s coefficient of correlation </t>
  </si>
  <si>
    <t>Average</t>
  </si>
  <si>
    <t xml:space="preserve">This will help in learning and implemention of FUCOM </t>
  </si>
  <si>
    <t>Please refere to following article for more understaning and citation.</t>
  </si>
  <si>
    <r>
      <t>Ahmad, N., &amp; Qahmash, A. (2020). Implementing Fuzzy AHP and FUCOM to evaluate critical success factors for sustained academic quality assurance and ABET accreditation. </t>
    </r>
    <r>
      <rPr>
        <i/>
        <sz val="10"/>
        <color rgb="FF222222"/>
        <rFont val="Arial"/>
        <family val="2"/>
      </rPr>
      <t>PloS one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15</t>
    </r>
    <r>
      <rPr>
        <sz val="10"/>
        <color rgb="FF222222"/>
        <rFont val="Arial"/>
        <family val="2"/>
      </rPr>
      <t>(9), e0239140.</t>
    </r>
  </si>
  <si>
    <t>Dear Resaercher,</t>
  </si>
  <si>
    <t>Thanks for using this tempelate in your research work.</t>
  </si>
  <si>
    <t>DIO</t>
  </si>
  <si>
    <t>https://doi.org/10.1371/journal.pone.0239140</t>
  </si>
  <si>
    <t>Regards,</t>
  </si>
  <si>
    <t>Dr. Naim Ahmad</t>
  </si>
  <si>
    <t>Feel free to contact me or any assistance.</t>
  </si>
  <si>
    <t>nagqadir@kku.edu.sa</t>
  </si>
  <si>
    <t>King Khalid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</si>
</sst>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0.00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rgb="FF000000"/>
      <name val="Courier New"/>
      <family val="3"/>
    </font>
    <font>
      <sz val="12"/>
      <color rgb="FF000000"/>
      <name val="Times New Roman"/>
      <family val="1"/>
    </font>
    <font>
      <sz val="10"/>
      <color rgb="FF222222"/>
      <name val="Arial"/>
      <family val="2"/>
    </font>
    <font>
      <i/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left" vertical="top"/>
    </xf>
    <xf numFmtId="12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12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1" fontId="3" fillId="0" borderId="0" xfId="0" applyNumberFormat="1" applyFont="1" applyAlignment="1">
      <alignment horizontal="left" vertical="center"/>
    </xf>
    <xf numFmtId="11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0" borderId="2" xfId="0" applyBorder="1"/>
    <xf numFmtId="164" fontId="0" fillId="0" borderId="1" xfId="0" applyNumberFormat="1" applyBorder="1"/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top"/>
    </xf>
    <xf numFmtId="12" fontId="1" fillId="3" borderId="3" xfId="0" applyNumberFormat="1" applyFont="1" applyFill="1" applyBorder="1" applyAlignment="1">
      <alignment horizontal="left" vertical="top"/>
    </xf>
    <xf numFmtId="12" fontId="0" fillId="3" borderId="4" xfId="0" applyNumberFormat="1" applyFill="1" applyBorder="1" applyAlignment="1">
      <alignment horizontal="left"/>
    </xf>
    <xf numFmtId="12" fontId="0" fillId="3" borderId="5" xfId="0" applyNumberFormat="1" applyFill="1" applyBorder="1" applyAlignment="1">
      <alignment horizontal="left"/>
    </xf>
    <xf numFmtId="12" fontId="1" fillId="3" borderId="6" xfId="0" applyNumberFormat="1" applyFont="1" applyFill="1" applyBorder="1" applyAlignment="1">
      <alignment horizontal="left" vertical="top"/>
    </xf>
    <xf numFmtId="12" fontId="0" fillId="3" borderId="0" xfId="0" applyNumberFormat="1" applyFill="1" applyAlignment="1">
      <alignment horizontal="left"/>
    </xf>
    <xf numFmtId="12" fontId="0" fillId="3" borderId="7" xfId="0" applyNumberFormat="1" applyFill="1" applyBorder="1" applyAlignment="1">
      <alignment horizontal="left"/>
    </xf>
    <xf numFmtId="12" fontId="1" fillId="3" borderId="8" xfId="0" applyNumberFormat="1" applyFont="1" applyFill="1" applyBorder="1" applyAlignment="1">
      <alignment horizontal="left" vertical="top"/>
    </xf>
    <xf numFmtId="12" fontId="0" fillId="3" borderId="9" xfId="0" applyNumberFormat="1" applyFill="1" applyBorder="1" applyAlignment="1">
      <alignment horizontal="left"/>
    </xf>
    <xf numFmtId="12" fontId="0" fillId="3" borderId="10" xfId="0" applyNumberFormat="1" applyFill="1" applyBorder="1" applyAlignment="1">
      <alignment horizontal="left"/>
    </xf>
    <xf numFmtId="12" fontId="0" fillId="3" borderId="3" xfId="0" applyNumberFormat="1" applyFill="1" applyBorder="1" applyAlignment="1">
      <alignment horizontal="left"/>
    </xf>
    <xf numFmtId="12" fontId="0" fillId="3" borderId="6" xfId="0" applyNumberFormat="1" applyFill="1" applyBorder="1" applyAlignment="1">
      <alignment horizontal="left"/>
    </xf>
    <xf numFmtId="12" fontId="0" fillId="3" borderId="8" xfId="0" applyNumberFormat="1" applyFill="1" applyBorder="1" applyAlignment="1">
      <alignment horizontal="left"/>
    </xf>
    <xf numFmtId="12" fontId="0" fillId="3" borderId="11" xfId="0" applyNumberFormat="1" applyFill="1" applyBorder="1" applyAlignment="1">
      <alignment horizontal="left"/>
    </xf>
    <xf numFmtId="12" fontId="0" fillId="3" borderId="12" xfId="0" applyNumberFormat="1" applyFill="1" applyBorder="1" applyAlignment="1">
      <alignment horizontal="left"/>
    </xf>
    <xf numFmtId="12" fontId="0" fillId="3" borderId="13" xfId="0" applyNumberForma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3" fillId="3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11" fontId="3" fillId="0" borderId="3" xfId="0" applyNumberFormat="1" applyFont="1" applyBorder="1" applyAlignment="1">
      <alignment horizontal="left" vertical="center"/>
    </xf>
    <xf numFmtId="11" fontId="3" fillId="0" borderId="6" xfId="0" applyNumberFormat="1" applyFont="1" applyBorder="1" applyAlignment="1">
      <alignment horizontal="left" vertical="center"/>
    </xf>
    <xf numFmtId="11" fontId="3" fillId="0" borderId="8" xfId="0" applyNumberFormat="1" applyFont="1" applyBorder="1" applyAlignment="1">
      <alignment horizontal="left" vertical="center"/>
    </xf>
    <xf numFmtId="11" fontId="0" fillId="0" borderId="9" xfId="0" applyNumberFormat="1" applyBorder="1" applyAlignment="1">
      <alignment horizontal="left"/>
    </xf>
    <xf numFmtId="11" fontId="3" fillId="3" borderId="3" xfId="0" applyNumberFormat="1" applyFont="1" applyFill="1" applyBorder="1" applyAlignment="1">
      <alignment horizontal="left" vertical="center"/>
    </xf>
    <xf numFmtId="166" fontId="0" fillId="3" borderId="4" xfId="0" applyNumberFormat="1" applyFill="1" applyBorder="1" applyAlignment="1">
      <alignment horizontal="left"/>
    </xf>
    <xf numFmtId="11" fontId="0" fillId="3" borderId="5" xfId="0" applyNumberFormat="1" applyFill="1" applyBorder="1" applyAlignment="1">
      <alignment horizontal="left"/>
    </xf>
    <xf numFmtId="11" fontId="3" fillId="3" borderId="6" xfId="0" applyNumberFormat="1" applyFont="1" applyFill="1" applyBorder="1" applyAlignment="1">
      <alignment horizontal="left" vertical="center"/>
    </xf>
    <xf numFmtId="11" fontId="0" fillId="3" borderId="0" xfId="0" applyNumberFormat="1" applyFill="1" applyAlignment="1">
      <alignment horizontal="left"/>
    </xf>
    <xf numFmtId="11" fontId="0" fillId="3" borderId="7" xfId="0" applyNumberFormat="1" applyFill="1" applyBorder="1" applyAlignment="1">
      <alignment horizontal="left"/>
    </xf>
    <xf numFmtId="11" fontId="3" fillId="3" borderId="8" xfId="0" applyNumberFormat="1" applyFont="1" applyFill="1" applyBorder="1" applyAlignment="1">
      <alignment horizontal="left" vertical="center"/>
    </xf>
    <xf numFmtId="11" fontId="0" fillId="3" borderId="9" xfId="0" applyNumberFormat="1" applyFill="1" applyBorder="1" applyAlignment="1">
      <alignment horizontal="left"/>
    </xf>
    <xf numFmtId="11" fontId="0" fillId="3" borderId="10" xfId="0" applyNumberFormat="1" applyFill="1" applyBorder="1" applyAlignment="1">
      <alignment horizontal="left"/>
    </xf>
    <xf numFmtId="166" fontId="0" fillId="3" borderId="11" xfId="0" applyNumberFormat="1" applyFill="1" applyBorder="1" applyAlignment="1">
      <alignment horizontal="left"/>
    </xf>
    <xf numFmtId="166" fontId="0" fillId="3" borderId="12" xfId="0" applyNumberFormat="1" applyFill="1" applyBorder="1" applyAlignment="1">
      <alignment horizontal="left"/>
    </xf>
    <xf numFmtId="166" fontId="0" fillId="3" borderId="13" xfId="0" applyNumberFormat="1" applyFill="1" applyBorder="1" applyAlignment="1">
      <alignment horizontal="left"/>
    </xf>
    <xf numFmtId="11" fontId="0" fillId="0" borderId="4" xfId="0" applyNumberFormat="1" applyBorder="1" applyAlignment="1">
      <alignment horizontal="left"/>
    </xf>
    <xf numFmtId="11" fontId="0" fillId="3" borderId="4" xfId="0" applyNumberFormat="1" applyFill="1" applyBorder="1" applyAlignment="1">
      <alignment horizontal="left"/>
    </xf>
    <xf numFmtId="165" fontId="0" fillId="3" borderId="5" xfId="0" applyNumberFormat="1" applyFill="1" applyBorder="1" applyAlignment="1">
      <alignment horizontal="left"/>
    </xf>
    <xf numFmtId="165" fontId="0" fillId="3" borderId="7" xfId="0" applyNumberFormat="1" applyFill="1" applyBorder="1" applyAlignment="1">
      <alignment horizontal="left"/>
    </xf>
    <xf numFmtId="165" fontId="0" fillId="3" borderId="10" xfId="0" applyNumberFormat="1" applyFill="1" applyBorder="1" applyAlignment="1">
      <alignment horizontal="left"/>
    </xf>
    <xf numFmtId="2" fontId="0" fillId="3" borderId="3" xfId="0" applyNumberFormat="1" applyFill="1" applyBorder="1" applyAlignment="1">
      <alignment horizontal="left"/>
    </xf>
    <xf numFmtId="2" fontId="0" fillId="3" borderId="4" xfId="0" applyNumberFormat="1" applyFill="1" applyBorder="1" applyAlignment="1">
      <alignment horizontal="left"/>
    </xf>
    <xf numFmtId="2" fontId="0" fillId="3" borderId="5" xfId="0" applyNumberFormat="1" applyFill="1" applyBorder="1" applyAlignment="1">
      <alignment horizontal="left"/>
    </xf>
    <xf numFmtId="2" fontId="0" fillId="3" borderId="6" xfId="0" applyNumberFormat="1" applyFill="1" applyBorder="1" applyAlignment="1">
      <alignment horizontal="left"/>
    </xf>
    <xf numFmtId="2" fontId="0" fillId="3" borderId="0" xfId="0" applyNumberFormat="1" applyFill="1" applyAlignment="1">
      <alignment horizontal="left"/>
    </xf>
    <xf numFmtId="2" fontId="0" fillId="3" borderId="7" xfId="0" applyNumberFormat="1" applyFill="1" applyBorder="1" applyAlignment="1">
      <alignment horizontal="left"/>
    </xf>
    <xf numFmtId="2" fontId="0" fillId="3" borderId="8" xfId="0" applyNumberFormat="1" applyFill="1" applyBorder="1" applyAlignment="1">
      <alignment horizontal="left"/>
    </xf>
    <xf numFmtId="2" fontId="0" fillId="3" borderId="9" xfId="0" applyNumberFormat="1" applyFill="1" applyBorder="1" applyAlignment="1">
      <alignment horizontal="left"/>
    </xf>
    <xf numFmtId="2" fontId="0" fillId="3" borderId="10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164" fontId="0" fillId="3" borderId="3" xfId="0" applyNumberFormat="1" applyFill="1" applyBorder="1" applyAlignment="1">
      <alignment horizontal="left"/>
    </xf>
    <xf numFmtId="164" fontId="0" fillId="3" borderId="4" xfId="0" applyNumberFormat="1" applyFill="1" applyBorder="1" applyAlignment="1">
      <alignment horizontal="left"/>
    </xf>
    <xf numFmtId="164" fontId="0" fillId="3" borderId="5" xfId="0" applyNumberFormat="1" applyFill="1" applyBorder="1" applyAlignment="1">
      <alignment horizontal="left"/>
    </xf>
    <xf numFmtId="164" fontId="0" fillId="3" borderId="6" xfId="0" applyNumberForma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7" xfId="0" applyNumberFormat="1" applyFill="1" applyBorder="1" applyAlignment="1">
      <alignment horizontal="left"/>
    </xf>
    <xf numFmtId="164" fontId="0" fillId="3" borderId="8" xfId="0" applyNumberFormat="1" applyFill="1" applyBorder="1" applyAlignment="1">
      <alignment horizontal="left"/>
    </xf>
    <xf numFmtId="164" fontId="0" fillId="3" borderId="9" xfId="0" applyNumberFormat="1" applyFill="1" applyBorder="1" applyAlignment="1">
      <alignment horizontal="left"/>
    </xf>
    <xf numFmtId="164" fontId="0" fillId="3" borderId="10" xfId="0" applyNumberFormat="1" applyFill="1" applyBorder="1" applyAlignment="1">
      <alignment horizontal="left"/>
    </xf>
    <xf numFmtId="166" fontId="0" fillId="3" borderId="14" xfId="0" applyNumberFormat="1" applyFill="1" applyBorder="1" applyAlignment="1">
      <alignment horizontal="left"/>
    </xf>
    <xf numFmtId="166" fontId="0" fillId="3" borderId="15" xfId="0" applyNumberFormat="1" applyFill="1" applyBorder="1" applyAlignment="1">
      <alignment horizontal="left"/>
    </xf>
    <xf numFmtId="166" fontId="0" fillId="3" borderId="16" xfId="0" applyNumberFormat="1" applyFill="1" applyBorder="1" applyAlignment="1">
      <alignment horizontal="left"/>
    </xf>
    <xf numFmtId="164" fontId="0" fillId="3" borderId="14" xfId="0" applyNumberFormat="1" applyFill="1" applyBorder="1" applyAlignment="1">
      <alignment horizontal="left"/>
    </xf>
    <xf numFmtId="164" fontId="0" fillId="3" borderId="15" xfId="0" applyNumberFormat="1" applyFill="1" applyBorder="1" applyAlignment="1">
      <alignment horizontal="left"/>
    </xf>
    <xf numFmtId="164" fontId="0" fillId="3" borderId="16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4" fillId="0" borderId="0" xfId="0" applyFont="1" applyAlignment="1">
      <alignment wrapText="1"/>
    </xf>
    <xf numFmtId="0" fontId="7" fillId="0" borderId="0" xfId="1" applyAlignment="1">
      <alignment vertical="center" wrapText="1"/>
    </xf>
    <xf numFmtId="0" fontId="7" fillId="0" borderId="0" xfId="1"/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Sensitivity</a:t>
            </a:r>
            <a:r>
              <a:rPr lang="en-US" baseline="0"/>
              <a:t> Analysis (FUCOM)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'All-DM'!$A$55</c:f>
              <c:strCache>
                <c:ptCount val="1"/>
                <c:pt idx="0">
                  <c:v>SLM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'All-DM'!$B$55:$H$55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2D-4E23-82A2-9D0B7E405E86}"/>
            </c:ext>
          </c:extLst>
        </c:ser>
        <c:ser>
          <c:idx val="1"/>
          <c:order val="1"/>
          <c:tx>
            <c:strRef>
              <c:f>'All-DM'!$A$56</c:f>
              <c:strCache>
                <c:ptCount val="1"/>
                <c:pt idx="0">
                  <c:v>CD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'All-DM'!$B$56:$H$56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2D-4E23-82A2-9D0B7E405E86}"/>
            </c:ext>
          </c:extLst>
        </c:ser>
        <c:ser>
          <c:idx val="2"/>
          <c:order val="2"/>
          <c:tx>
            <c:strRef>
              <c:f>'All-DM'!$A$57</c:f>
              <c:strCache>
                <c:ptCount val="1"/>
                <c:pt idx="0">
                  <c:v>CQI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'All-DM'!$B$57:$H$57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2D-4E23-82A2-9D0B7E405E86}"/>
            </c:ext>
          </c:extLst>
        </c:ser>
        <c:ser>
          <c:idx val="3"/>
          <c:order val="3"/>
          <c:tx>
            <c:strRef>
              <c:f>'All-DM'!$A$58</c:f>
              <c:strCache>
                <c:ptCount val="1"/>
                <c:pt idx="0">
                  <c:v>QSTL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'All-DM'!$B$58:$H$58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2D-4E23-82A2-9D0B7E405E86}"/>
            </c:ext>
          </c:extLst>
        </c:ser>
        <c:ser>
          <c:idx val="4"/>
          <c:order val="4"/>
          <c:tx>
            <c:strRef>
              <c:f>'All-DM'!$A$59</c:f>
              <c:strCache>
                <c:ptCount val="1"/>
                <c:pt idx="0">
                  <c:v>DOKSC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'All-DM'!$B$59:$H$59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2D-4E23-82A2-9D0B7E405E86}"/>
            </c:ext>
          </c:extLst>
        </c:ser>
        <c:ser>
          <c:idx val="5"/>
          <c:order val="5"/>
          <c:tx>
            <c:strRef>
              <c:f>'All-DM'!$A$60</c:f>
              <c:strCache>
                <c:ptCount val="1"/>
                <c:pt idx="0">
                  <c:v>ARE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'All-DM'!$B$60:$H$60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2D-4E23-82A2-9D0B7E405E86}"/>
            </c:ext>
          </c:extLst>
        </c:ser>
        <c:ser>
          <c:idx val="6"/>
          <c:order val="6"/>
          <c:tx>
            <c:strRef>
              <c:f>'All-DM'!$A$61</c:f>
              <c:strCache>
                <c:ptCount val="1"/>
                <c:pt idx="0">
                  <c:v>TMS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'All-DM'!$B$61:$H$61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2D-4E23-82A2-9D0B7E405E86}"/>
            </c:ext>
          </c:extLst>
        </c:ser>
        <c:ser>
          <c:idx val="7"/>
          <c:order val="7"/>
          <c:tx>
            <c:strRef>
              <c:f>'All-DM'!$A$62</c:f>
              <c:strCache>
                <c:ptCount val="1"/>
                <c:pt idx="0">
                  <c:v>IQC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'All-DM'!$B$62:$H$62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92D-4E23-82A2-9D0B7E405E86}"/>
            </c:ext>
          </c:extLst>
        </c:ser>
        <c:ser>
          <c:idx val="8"/>
          <c:order val="8"/>
          <c:tx>
            <c:strRef>
              <c:f>'All-DM'!$A$63</c:f>
              <c:strCache>
                <c:ptCount val="1"/>
                <c:pt idx="0">
                  <c:v>SAF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'All-DM'!$B$54:$H$54</c:f>
              <c:strCache>
                <c:ptCount val="7"/>
                <c:pt idx="0">
                  <c:v>Exp1</c:v>
                </c:pt>
                <c:pt idx="1">
                  <c:v>Exp2</c:v>
                </c:pt>
                <c:pt idx="2">
                  <c:v>Exp3</c:v>
                </c:pt>
                <c:pt idx="3">
                  <c:v>Exp4</c:v>
                </c:pt>
                <c:pt idx="4">
                  <c:v>Exp5</c:v>
                </c:pt>
                <c:pt idx="5">
                  <c:v>Exp6</c:v>
                </c:pt>
                <c:pt idx="6">
                  <c:v>Exp7</c:v>
                </c:pt>
              </c:strCache>
            </c:strRef>
          </c:cat>
          <c:val>
            <c:numRef>
              <c:f>'All-DM'!$B$63:$H$63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92D-4E23-82A2-9D0B7E405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4704"/>
        <c:axId val="478215032"/>
      </c:lineChart>
      <c:catAx>
        <c:axId val="4782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215032"/>
        <c:crosses val="autoZero"/>
        <c:auto val="1"/>
        <c:lblAlgn val="ctr"/>
        <c:lblOffset val="100"/>
        <c:noMultiLvlLbl val="0"/>
      </c:catAx>
      <c:valAx>
        <c:axId val="4782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21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'Compare with fuzzy AHP'!$B$1</c:f>
              <c:strCache>
                <c:ptCount val="1"/>
                <c:pt idx="0">
                  <c:v>Ranks (Fuzzy AHP)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'Compare with fuzzy AHP'!$A$2:$A$10</c:f>
              <c:strCache>
                <c:ptCount val="9"/>
                <c:pt idx="0">
                  <c:v>Student learning management (SLM)</c:v>
                </c:pt>
                <c:pt idx="1">
                  <c:v>Curriculum design (CD)</c:v>
                </c:pt>
                <c:pt idx="2">
                  <c:v>Continuous quality improvement (CQI)</c:v>
                </c:pt>
                <c:pt idx="3">
                  <c:v>Quality steering team and leader (QSTL)</c:v>
                </c:pt>
                <c:pt idx="4">
                  <c:v>Document orientation and knowledge sharing culture (DOKSC)</c:v>
                </c:pt>
                <c:pt idx="5">
                  <c:v>Academic and research excellence (ARE)</c:v>
                </c:pt>
                <c:pt idx="6">
                  <c:v>Top management support (TMS)</c:v>
                </c:pt>
                <c:pt idx="7">
                  <c:v>Institutional quality compliance (IQC)</c:v>
                </c:pt>
                <c:pt idx="8">
                  <c:v>State of the art facilities (SAF)</c:v>
                </c:pt>
              </c:strCache>
            </c:strRef>
          </c:cat>
          <c:val>
            <c:numRef>
              <c:f>'Compare with fuzzy AHP'!$B$2:$B$10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8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B-4229-A22A-86399F1D6CF1}"/>
            </c:ext>
          </c:extLst>
        </c:ser>
        <c:ser>
          <c:idx val="1"/>
          <c:order val="1"/>
          <c:tx>
            <c:strRef>
              <c:f>'Compare with fuzzy AHP'!$C$1</c:f>
              <c:strCache>
                <c:ptCount val="1"/>
                <c:pt idx="0">
                  <c:v>Ranks (FUCOM))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'Compare with fuzzy AHP'!$A$2:$A$10</c:f>
              <c:strCache>
                <c:ptCount val="9"/>
                <c:pt idx="0">
                  <c:v>Student learning management (SLM)</c:v>
                </c:pt>
                <c:pt idx="1">
                  <c:v>Curriculum design (CD)</c:v>
                </c:pt>
                <c:pt idx="2">
                  <c:v>Continuous quality improvement (CQI)</c:v>
                </c:pt>
                <c:pt idx="3">
                  <c:v>Quality steering team and leader (QSTL)</c:v>
                </c:pt>
                <c:pt idx="4">
                  <c:v>Document orientation and knowledge sharing culture (DOKSC)</c:v>
                </c:pt>
                <c:pt idx="5">
                  <c:v>Academic and research excellence (ARE)</c:v>
                </c:pt>
                <c:pt idx="6">
                  <c:v>Top management support (TMS)</c:v>
                </c:pt>
                <c:pt idx="7">
                  <c:v>Institutional quality compliance (IQC)</c:v>
                </c:pt>
                <c:pt idx="8">
                  <c:v>State of the art facilities (SAF)</c:v>
                </c:pt>
              </c:strCache>
            </c:strRef>
          </c:cat>
          <c:val>
            <c:numRef>
              <c:f>'Compare with fuzzy AHP'!$C$2:$C$10</c:f>
              <c:numCache>
                <c:formatCode>General</c:formatCode>
                <c:ptCount val="9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9</c:v>
                </c:pt>
                <c:pt idx="5">
                  <c:v>8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B-4229-A22A-86399F1D6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313424"/>
        <c:axId val="467313752"/>
      </c:lineChart>
      <c:catAx>
        <c:axId val="4673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313752"/>
        <c:crosses val="autoZero"/>
        <c:auto val="1"/>
        <c:lblAlgn val="ctr"/>
        <c:lblOffset val="100"/>
        <c:noMultiLvlLbl val="0"/>
      </c:catAx>
      <c:valAx>
        <c:axId val="46731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3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500062</xdr:colOff>
      <xdr:row>65</xdr:row>
      <xdr:rowOff>80962</xdr:rowOff>
    </xdr:from>
    <xdr:to>
      <xdr:col>6</xdr:col>
      <xdr:colOff>495300</xdr:colOff>
      <xdr:row>79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85E540F-6A4F-4FFC-B9BB-8C67EDC30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100012</xdr:rowOff>
    </xdr:from>
    <xdr:to>
      <xdr:col>12</xdr:col>
      <xdr:colOff>552450</xdr:colOff>
      <xdr:row>12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DD35BE-2243-4628-BA1F-B672804BF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agqadir@kku.edu.sa" TargetMode="External"/><Relationship Id="rId1" Type="http://schemas.openxmlformats.org/officeDocument/2006/relationships/hyperlink" Target="https://doi.org/10.1371/journal.pone.023914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801B-8499-4F89-B3ED-E6E2DEE70BB3}">
  <dimension ref="D3:D21"/>
  <sheetViews>
    <sheetView showGridLines="0" tabSelected="1" workbookViewId="0">
      <selection activeCell="F17" sqref="F17"/>
    </sheetView>
  </sheetViews>
  <sheetFormatPr defaultRowHeight="15" x14ac:dyDescent="0.25"/>
  <cols>
    <col min="4" max="4" width="120.42578125" customWidth="1"/>
  </cols>
  <sheetData>
    <row r="3" spans="4:4" x14ac:dyDescent="0.25">
      <c r="D3" t="s">
        <v>85</v>
      </c>
    </row>
    <row r="5" spans="4:4" x14ac:dyDescent="0.25">
      <c r="D5" t="s">
        <v>86</v>
      </c>
    </row>
    <row r="7" spans="4:4" x14ac:dyDescent="0.25">
      <c r="D7" t="s">
        <v>82</v>
      </c>
    </row>
    <row r="9" spans="4:4" x14ac:dyDescent="0.25">
      <c r="D9" t="s">
        <v>83</v>
      </c>
    </row>
    <row r="11" spans="4:4" ht="30" x14ac:dyDescent="0.25">
      <c r="D11" s="13" t="s">
        <v>84</v>
      </c>
    </row>
    <row r="13" spans="4:4" x14ac:dyDescent="0.25">
      <c r="D13" t="s">
        <v>87</v>
      </c>
    </row>
    <row r="14" spans="4:4" x14ac:dyDescent="0.25">
      <c r="D14" s="109" t="s">
        <v>88</v>
      </c>
    </row>
    <row r="15" spans="4:4" x14ac:dyDescent="0.25">
      <c r="D15" s="109"/>
    </row>
    <row r="16" spans="4:4" x14ac:dyDescent="0.25">
      <c r="D16" s="13" t="s">
        <v>91</v>
      </c>
    </row>
    <row r="18" spans="4:4" x14ac:dyDescent="0.25">
      <c r="D18" t="s">
        <v>89</v>
      </c>
    </row>
    <row r="19" spans="4:4" x14ac:dyDescent="0.25">
      <c r="D19" t="s">
        <v>90</v>
      </c>
    </row>
    <row r="20" spans="4:4" x14ac:dyDescent="0.25">
      <c r="D20" s="110" t="s">
        <v>92</v>
      </c>
    </row>
    <row r="21" spans="4:4" x14ac:dyDescent="0.25">
      <c r="D21" t="s">
        <v>93</v>
      </c>
    </row>
  </sheetData>
  <hyperlinks>
    <hyperlink ref="D14" r:id="rId1" xr:uid="{F47754F7-7D27-4D9F-9295-2C50ACFAE7E8}"/>
    <hyperlink ref="D20" r:id="rId2" xr:uid="{C6BDEEF6-9EAB-48A8-9320-3592C054A5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3416-39DB-4855-9FBD-5BB22041EA73}">
  <dimension ref="A2:AM66"/>
  <sheetViews>
    <sheetView topLeftCell="A63" workbookViewId="0">
      <selection activeCell="Q65" sqref="Q65"/>
    </sheetView>
  </sheetViews>
  <sheetFormatPr defaultColWidth="12.140625" defaultRowHeight="15" x14ac:dyDescent="0.25"/>
  <cols>
    <col min="1" max="1" width="14.5703125" style="5" customWidth="1"/>
    <col min="2" max="13" width="12.140625" style="3"/>
    <col min="14" max="14" width="17.28515625" style="3" customWidth="1"/>
    <col min="15" max="16384" width="12.140625" style="3"/>
  </cols>
  <sheetData>
    <row r="2" spans="1:39" ht="15.75" thickBot="1" x14ac:dyDescent="0.3">
      <c r="A2" s="1"/>
      <c r="B2" s="1" t="s">
        <v>66</v>
      </c>
      <c r="C2" s="1"/>
      <c r="D2" s="1"/>
      <c r="F2" s="2" t="s">
        <v>67</v>
      </c>
      <c r="G2" s="4"/>
      <c r="H2" s="4"/>
      <c r="J2" s="4" t="s">
        <v>68</v>
      </c>
      <c r="K2" s="4"/>
      <c r="L2" s="4"/>
      <c r="M2" s="4" t="s">
        <v>69</v>
      </c>
      <c r="O2" s="3" t="s">
        <v>70</v>
      </c>
      <c r="Q2" s="6" t="s">
        <v>71</v>
      </c>
      <c r="U2" s="9" t="s">
        <v>72</v>
      </c>
      <c r="V2" s="12"/>
      <c r="W2" s="10"/>
      <c r="X2" s="12" t="s">
        <v>73</v>
      </c>
    </row>
    <row r="3" spans="1:39" x14ac:dyDescent="0.25">
      <c r="A3" s="1" t="s">
        <v>20</v>
      </c>
      <c r="B3" s="20" t="s">
        <v>17</v>
      </c>
      <c r="C3" s="21" t="s">
        <v>18</v>
      </c>
      <c r="D3" s="22" t="s">
        <v>19</v>
      </c>
      <c r="F3" s="29">
        <v>1</v>
      </c>
      <c r="G3" s="30">
        <v>1</v>
      </c>
      <c r="H3" s="31">
        <v>2</v>
      </c>
      <c r="J3" s="38">
        <f>G3/F3</f>
        <v>1</v>
      </c>
      <c r="K3" s="31">
        <f>H3/G3</f>
        <v>2</v>
      </c>
      <c r="L3" s="4"/>
      <c r="M3" s="41">
        <f>J3*K3</f>
        <v>2</v>
      </c>
      <c r="O3" s="44" t="str">
        <f>CONCATENATE(J3,",",K3,",",M3)</f>
        <v>1,2,2</v>
      </c>
      <c r="Q3" s="47">
        <v>0.40000004</v>
      </c>
      <c r="R3" s="48">
        <v>0.39999986999999998</v>
      </c>
      <c r="S3" s="49">
        <v>0.20000008999999999</v>
      </c>
      <c r="U3" s="60">
        <v>4.0800286282838198E-7</v>
      </c>
      <c r="V3" s="61">
        <v>1.49504428148539E-6</v>
      </c>
      <c r="W3" s="62">
        <v>6.7903916578515503E-7</v>
      </c>
      <c r="X3" s="69">
        <f>MAX(U3:W3)</f>
        <v>1.49504428148539E-6</v>
      </c>
    </row>
    <row r="4" spans="1:39" x14ac:dyDescent="0.25">
      <c r="A4" s="1" t="s">
        <v>32</v>
      </c>
      <c r="B4" s="23" t="s">
        <v>17</v>
      </c>
      <c r="C4" s="24" t="s">
        <v>18</v>
      </c>
      <c r="D4" s="25" t="s">
        <v>19</v>
      </c>
      <c r="F4" s="32">
        <v>1</v>
      </c>
      <c r="G4" s="33">
        <v>1</v>
      </c>
      <c r="H4" s="34">
        <v>2</v>
      </c>
      <c r="J4" s="39">
        <f t="shared" ref="J4:J5" si="0">G4/F4</f>
        <v>1</v>
      </c>
      <c r="K4" s="34">
        <f t="shared" ref="K4:K5" si="1">H4/G4</f>
        <v>2</v>
      </c>
      <c r="L4" s="4"/>
      <c r="M4" s="42">
        <f t="shared" ref="M4:M5" si="2">J4*K4</f>
        <v>2</v>
      </c>
      <c r="O4" s="45" t="str">
        <f t="shared" ref="O4:O5" si="3">CONCATENATE(J4,",",K4,",",M4)</f>
        <v>1,2,2</v>
      </c>
      <c r="Q4" s="50">
        <v>0.40000004</v>
      </c>
      <c r="R4" s="51">
        <v>0.39999986999999998</v>
      </c>
      <c r="S4" s="52">
        <v>0.20000008999999999</v>
      </c>
      <c r="U4" s="63">
        <v>4.0800286282838198E-7</v>
      </c>
      <c r="V4" s="64">
        <v>1.49504428148539E-6</v>
      </c>
      <c r="W4" s="65">
        <v>6.7903916578515503E-7</v>
      </c>
      <c r="X4" s="70">
        <f t="shared" ref="X4:X5" si="4">MAX(U4:W4)</f>
        <v>1.49504428148539E-6</v>
      </c>
    </row>
    <row r="5" spans="1:39" ht="15.75" thickBot="1" x14ac:dyDescent="0.3">
      <c r="A5" s="1" t="s">
        <v>33</v>
      </c>
      <c r="B5" s="26" t="s">
        <v>17</v>
      </c>
      <c r="C5" s="27" t="s">
        <v>18</v>
      </c>
      <c r="D5" s="28" t="s">
        <v>19</v>
      </c>
      <c r="F5" s="35">
        <v>1</v>
      </c>
      <c r="G5" s="36">
        <v>1</v>
      </c>
      <c r="H5" s="37">
        <v>2</v>
      </c>
      <c r="J5" s="40">
        <f t="shared" si="0"/>
        <v>1</v>
      </c>
      <c r="K5" s="37">
        <f t="shared" si="1"/>
        <v>2</v>
      </c>
      <c r="L5" s="4"/>
      <c r="M5" s="43">
        <f t="shared" si="2"/>
        <v>2</v>
      </c>
      <c r="O5" s="46" t="str">
        <f t="shared" si="3"/>
        <v>1,2,2</v>
      </c>
      <c r="Q5" s="53">
        <v>0.40000004</v>
      </c>
      <c r="R5" s="54">
        <v>0.39999986999999998</v>
      </c>
      <c r="S5" s="55">
        <v>0.20000008999999999</v>
      </c>
      <c r="U5" s="66">
        <v>4.0800286282838198E-7</v>
      </c>
      <c r="V5" s="67">
        <v>1.49504428148539E-6</v>
      </c>
      <c r="W5" s="68">
        <v>6.7903916578515503E-7</v>
      </c>
      <c r="X5" s="71">
        <f t="shared" si="4"/>
        <v>1.49504428148539E-6</v>
      </c>
    </row>
    <row r="6" spans="1:39" x14ac:dyDescent="0.25">
      <c r="A6" s="1"/>
      <c r="B6" s="1"/>
      <c r="C6" s="1"/>
      <c r="D6" s="1"/>
      <c r="F6" s="2"/>
      <c r="G6" s="4"/>
      <c r="H6" s="4"/>
    </row>
    <row r="7" spans="1:39" ht="15.75" thickBot="1" x14ac:dyDescent="0.3">
      <c r="A7" s="1"/>
      <c r="B7" s="1" t="s">
        <v>66</v>
      </c>
      <c r="C7" s="1"/>
      <c r="D7" s="1"/>
      <c r="G7" s="4"/>
      <c r="H7" s="2" t="s">
        <v>67</v>
      </c>
      <c r="L7" s="4"/>
      <c r="N7" s="4" t="s">
        <v>68</v>
      </c>
      <c r="S7" s="4" t="s">
        <v>69</v>
      </c>
      <c r="W7" s="3" t="s">
        <v>70</v>
      </c>
      <c r="Z7" s="6" t="s">
        <v>71</v>
      </c>
      <c r="AF7" s="9" t="s">
        <v>72</v>
      </c>
      <c r="AK7" s="12"/>
      <c r="AL7" s="10"/>
      <c r="AM7" s="12" t="s">
        <v>73</v>
      </c>
    </row>
    <row r="8" spans="1:39" x14ac:dyDescent="0.25">
      <c r="A8" s="1" t="s">
        <v>20</v>
      </c>
      <c r="B8" s="86" t="s">
        <v>21</v>
      </c>
      <c r="C8" s="48" t="s">
        <v>22</v>
      </c>
      <c r="D8" s="48" t="s">
        <v>24</v>
      </c>
      <c r="E8" s="48" t="s">
        <v>23</v>
      </c>
      <c r="F8" s="49" t="s">
        <v>25</v>
      </c>
      <c r="H8" s="86">
        <v>1</v>
      </c>
      <c r="I8" s="48">
        <v>1</v>
      </c>
      <c r="J8" s="48">
        <v>3</v>
      </c>
      <c r="K8" s="48">
        <v>4</v>
      </c>
      <c r="L8" s="49">
        <v>4</v>
      </c>
      <c r="N8" s="77">
        <f>I8/H8</f>
        <v>1</v>
      </c>
      <c r="O8" s="78">
        <f>J8/I8</f>
        <v>3</v>
      </c>
      <c r="P8" s="78">
        <f>K8/J8</f>
        <v>1.3333333333333333</v>
      </c>
      <c r="Q8" s="79">
        <f t="shared" ref="Q8" si="5">L8/K8</f>
        <v>1</v>
      </c>
      <c r="R8" s="4"/>
      <c r="S8" s="77">
        <f>N8*O8</f>
        <v>3</v>
      </c>
      <c r="T8" s="78">
        <f t="shared" ref="T8:U8" si="6">O8*P8</f>
        <v>4</v>
      </c>
      <c r="U8" s="79">
        <f t="shared" si="6"/>
        <v>1.3333333333333333</v>
      </c>
      <c r="W8" s="44" t="str">
        <f>CONCATENATE(N8,",",O8,",",P8,",",Q8,",",S8,",",T8,",",U8)</f>
        <v>1,3,1.33333333333333,1,3,4,1.33333333333333</v>
      </c>
      <c r="Z8" s="47">
        <v>0.35294111</v>
      </c>
      <c r="AA8" s="48">
        <v>0.35294649</v>
      </c>
      <c r="AB8" s="48">
        <v>0.11764713</v>
      </c>
      <c r="AC8" s="48">
        <v>8.823251E-2</v>
      </c>
      <c r="AD8" s="49">
        <v>8.8232749999999999E-2</v>
      </c>
      <c r="AF8" s="56">
        <v>1.5237688374414299E-5</v>
      </c>
      <c r="AG8" s="72">
        <v>4.3234850662709997E-5</v>
      </c>
      <c r="AH8" s="73">
        <v>4.2953966792769099E-5</v>
      </c>
      <c r="AI8" s="73">
        <v>2.7842978901349001E-6</v>
      </c>
      <c r="AJ8" s="73">
        <v>2.47887325999229E-6</v>
      </c>
      <c r="AK8" s="73">
        <v>1.86510225026026E-4</v>
      </c>
      <c r="AL8" s="62">
        <v>3.92414500092197E-5</v>
      </c>
      <c r="AM8" s="74">
        <f>MAX(AF8:AL8)</f>
        <v>1.86510225026026E-4</v>
      </c>
    </row>
    <row r="9" spans="1:39" x14ac:dyDescent="0.25">
      <c r="A9" s="1" t="s">
        <v>32</v>
      </c>
      <c r="B9" s="87" t="s">
        <v>21</v>
      </c>
      <c r="C9" s="51" t="s">
        <v>22</v>
      </c>
      <c r="D9" s="51" t="s">
        <v>23</v>
      </c>
      <c r="E9" s="51" t="s">
        <v>24</v>
      </c>
      <c r="F9" s="52" t="s">
        <v>25</v>
      </c>
      <c r="H9" s="39">
        <v>1</v>
      </c>
      <c r="I9" s="33">
        <v>2</v>
      </c>
      <c r="J9" s="33">
        <v>3</v>
      </c>
      <c r="K9" s="33">
        <v>4</v>
      </c>
      <c r="L9" s="34">
        <v>5</v>
      </c>
      <c r="N9" s="80">
        <f t="shared" ref="N9:N10" si="7">I9/H9</f>
        <v>2</v>
      </c>
      <c r="O9" s="81">
        <f t="shared" ref="O9:O10" si="8">J9/I9</f>
        <v>1.5</v>
      </c>
      <c r="P9" s="81">
        <f t="shared" ref="P9:P10" si="9">K9/J9</f>
        <v>1.3333333333333333</v>
      </c>
      <c r="Q9" s="82">
        <f t="shared" ref="Q9:Q10" si="10">L9/K9</f>
        <v>1.25</v>
      </c>
      <c r="R9" s="4"/>
      <c r="S9" s="80">
        <f>N9*O9</f>
        <v>3</v>
      </c>
      <c r="T9" s="81">
        <f t="shared" ref="T9:T10" si="11">O9*P9</f>
        <v>2</v>
      </c>
      <c r="U9" s="82">
        <f t="shared" ref="U9:U10" si="12">P9*Q9</f>
        <v>1.6666666666666665</v>
      </c>
      <c r="W9" s="45" t="str">
        <f t="shared" ref="W9:W10" si="13">CONCATENATE(N9,",",O9,",",P9,",",Q9,",",S9,",",T9,",",U9)</f>
        <v>2,1.5,1.33333333333333,1.25,3,2,1.66666666666667</v>
      </c>
      <c r="Z9" s="50">
        <v>0.43795562999999998</v>
      </c>
      <c r="AA9" s="51">
        <v>0.21897854999999999</v>
      </c>
      <c r="AB9" s="51">
        <v>0.14598494000000001</v>
      </c>
      <c r="AC9" s="51">
        <v>0.10948934</v>
      </c>
      <c r="AD9" s="52">
        <v>8.7591530000000001E-2</v>
      </c>
      <c r="AF9" s="57">
        <v>6.70360006482795E-6</v>
      </c>
      <c r="AG9" s="10">
        <v>7.7680859393858203E-6</v>
      </c>
      <c r="AH9" s="64">
        <v>7.6775990212052392E-6</v>
      </c>
      <c r="AI9" s="64">
        <v>8.4374165076894695E-7</v>
      </c>
      <c r="AJ9" s="64">
        <v>5.4807197074069302E-6</v>
      </c>
      <c r="AK9" s="64">
        <v>1.1590102579894701E-6</v>
      </c>
      <c r="AL9" s="65">
        <v>1.07219811740222E-5</v>
      </c>
      <c r="AM9" s="75">
        <f t="shared" ref="AM9:AM10" si="14">MAX(AF9:AL9)</f>
        <v>1.07219811740222E-5</v>
      </c>
    </row>
    <row r="10" spans="1:39" ht="15.75" thickBot="1" x14ac:dyDescent="0.3">
      <c r="A10" s="1" t="s">
        <v>33</v>
      </c>
      <c r="B10" s="88" t="s">
        <v>21</v>
      </c>
      <c r="C10" s="54" t="s">
        <v>22</v>
      </c>
      <c r="D10" s="54" t="s">
        <v>23</v>
      </c>
      <c r="E10" s="54" t="s">
        <v>24</v>
      </c>
      <c r="F10" s="55" t="s">
        <v>25</v>
      </c>
      <c r="H10" s="40">
        <v>1</v>
      </c>
      <c r="I10" s="36">
        <v>2</v>
      </c>
      <c r="J10" s="36">
        <v>3</v>
      </c>
      <c r="K10" s="36">
        <v>4</v>
      </c>
      <c r="L10" s="37">
        <v>5</v>
      </c>
      <c r="N10" s="83">
        <f t="shared" si="7"/>
        <v>2</v>
      </c>
      <c r="O10" s="84">
        <f t="shared" si="8"/>
        <v>1.5</v>
      </c>
      <c r="P10" s="84">
        <f t="shared" si="9"/>
        <v>1.3333333333333333</v>
      </c>
      <c r="Q10" s="85">
        <f t="shared" si="10"/>
        <v>1.25</v>
      </c>
      <c r="R10" s="4"/>
      <c r="S10" s="83">
        <f>N10*O10</f>
        <v>3</v>
      </c>
      <c r="T10" s="84">
        <f t="shared" si="11"/>
        <v>2</v>
      </c>
      <c r="U10" s="85">
        <f t="shared" si="12"/>
        <v>1.6666666666666665</v>
      </c>
      <c r="W10" s="46" t="str">
        <f t="shared" si="13"/>
        <v>2,1.5,1.33333333333333,1.25,3,2,1.66666666666667</v>
      </c>
      <c r="Z10" s="53">
        <v>0.43795562999999998</v>
      </c>
      <c r="AA10" s="54">
        <v>0.21897854999999999</v>
      </c>
      <c r="AB10" s="54">
        <v>0.14598494000000001</v>
      </c>
      <c r="AC10" s="54">
        <v>0.10948934</v>
      </c>
      <c r="AD10" s="55">
        <v>8.7591530000000001E-2</v>
      </c>
      <c r="AF10" s="58">
        <v>6.70360006482795E-6</v>
      </c>
      <c r="AG10" s="59">
        <v>7.7680859393858203E-6</v>
      </c>
      <c r="AH10" s="67">
        <v>7.6775990212052392E-6</v>
      </c>
      <c r="AI10" s="67">
        <v>8.4374165076894695E-7</v>
      </c>
      <c r="AJ10" s="67">
        <v>5.4807197074069302E-6</v>
      </c>
      <c r="AK10" s="67">
        <v>1.1590102579894701E-6</v>
      </c>
      <c r="AL10" s="68">
        <v>1.07219811740222E-5</v>
      </c>
      <c r="AM10" s="76">
        <f t="shared" si="14"/>
        <v>1.07219811740222E-5</v>
      </c>
    </row>
    <row r="11" spans="1:39" x14ac:dyDescent="0.25">
      <c r="A11" s="3"/>
    </row>
    <row r="12" spans="1:39" ht="15.75" thickBot="1" x14ac:dyDescent="0.3">
      <c r="A12" s="1"/>
      <c r="B12" s="1" t="s">
        <v>66</v>
      </c>
      <c r="C12" s="1"/>
      <c r="D12" s="1"/>
      <c r="F12" s="2" t="s">
        <v>67</v>
      </c>
      <c r="G12" s="4"/>
      <c r="H12" s="4"/>
      <c r="J12" s="4" t="s">
        <v>68</v>
      </c>
      <c r="K12" s="4"/>
      <c r="L12" s="4"/>
      <c r="M12" s="4" t="s">
        <v>69</v>
      </c>
      <c r="O12" s="3" t="s">
        <v>70</v>
      </c>
      <c r="Q12" s="6" t="s">
        <v>71</v>
      </c>
      <c r="U12" s="9" t="s">
        <v>72</v>
      </c>
      <c r="V12" s="12"/>
      <c r="W12" s="10"/>
      <c r="X12" s="12" t="s">
        <v>73</v>
      </c>
    </row>
    <row r="13" spans="1:39" x14ac:dyDescent="0.25">
      <c r="A13" s="1" t="s">
        <v>20</v>
      </c>
      <c r="B13" s="20" t="s">
        <v>26</v>
      </c>
      <c r="C13" s="21" t="s">
        <v>27</v>
      </c>
      <c r="D13" s="22" t="s">
        <v>28</v>
      </c>
      <c r="F13" s="29">
        <v>1</v>
      </c>
      <c r="G13" s="30">
        <v>3</v>
      </c>
      <c r="H13" s="31">
        <v>5</v>
      </c>
      <c r="J13" s="38">
        <f>G13/F13</f>
        <v>3</v>
      </c>
      <c r="K13" s="31">
        <f>H13/G13</f>
        <v>1.6666666666666667</v>
      </c>
      <c r="L13" s="4"/>
      <c r="M13" s="41">
        <f>J13*K13</f>
        <v>5</v>
      </c>
      <c r="O13" s="44" t="str">
        <f>CONCATENATE(J13,",",K13,",",M13)</f>
        <v>3,1.66666666666667,5</v>
      </c>
      <c r="Q13" s="47">
        <v>0.65217435000000001</v>
      </c>
      <c r="R13" s="48">
        <v>0.21739101</v>
      </c>
      <c r="S13" s="49">
        <v>0.13043463999999999</v>
      </c>
      <c r="U13" s="60">
        <v>6.1099056107849399E-6</v>
      </c>
      <c r="V13" s="61">
        <v>3.9826367714823602E-7</v>
      </c>
      <c r="W13" s="62">
        <v>8.9883825635794694E-6</v>
      </c>
      <c r="X13" s="69">
        <f>MAX(U13:W13)</f>
        <v>8.9883825635794694E-6</v>
      </c>
    </row>
    <row r="14" spans="1:39" x14ac:dyDescent="0.25">
      <c r="A14" s="1" t="s">
        <v>32</v>
      </c>
      <c r="B14" s="23" t="s">
        <v>26</v>
      </c>
      <c r="C14" s="24" t="s">
        <v>27</v>
      </c>
      <c r="D14" s="25" t="s">
        <v>28</v>
      </c>
      <c r="F14" s="32">
        <v>1</v>
      </c>
      <c r="G14" s="33">
        <v>3</v>
      </c>
      <c r="H14" s="34">
        <v>5</v>
      </c>
      <c r="J14" s="39">
        <f t="shared" ref="J14:J15" si="15">G14/F14</f>
        <v>3</v>
      </c>
      <c r="K14" s="34">
        <f t="shared" ref="K14:K15" si="16">H14/G14</f>
        <v>1.6666666666666667</v>
      </c>
      <c r="L14" s="4"/>
      <c r="M14" s="42">
        <f t="shared" ref="M14:M15" si="17">J14*K14</f>
        <v>5</v>
      </c>
      <c r="O14" s="45" t="str">
        <f t="shared" ref="O14:O15" si="18">CONCATENATE(J14,",",K14,",",M14)</f>
        <v>3,1.66666666666667,5</v>
      </c>
      <c r="Q14" s="50">
        <v>0.65217435000000001</v>
      </c>
      <c r="R14" s="51">
        <v>0.21739101</v>
      </c>
      <c r="S14" s="52">
        <v>0.13043463999999999</v>
      </c>
      <c r="U14" s="63">
        <v>6.1099056107849399E-6</v>
      </c>
      <c r="V14" s="64">
        <v>3.9826367714823602E-7</v>
      </c>
      <c r="W14" s="65">
        <v>8.9883825635794694E-6</v>
      </c>
      <c r="X14" s="70">
        <f t="shared" ref="X14:X20" si="19">MAX(U14:W14)</f>
        <v>8.9883825635794694E-6</v>
      </c>
    </row>
    <row r="15" spans="1:39" ht="15.75" thickBot="1" x14ac:dyDescent="0.3">
      <c r="A15" s="1" t="s">
        <v>33</v>
      </c>
      <c r="B15" s="26" t="s">
        <v>26</v>
      </c>
      <c r="C15" s="27" t="s">
        <v>27</v>
      </c>
      <c r="D15" s="28" t="s">
        <v>28</v>
      </c>
      <c r="F15" s="35">
        <v>1</v>
      </c>
      <c r="G15" s="36">
        <v>3</v>
      </c>
      <c r="H15" s="37">
        <v>5</v>
      </c>
      <c r="J15" s="40">
        <f t="shared" si="15"/>
        <v>3</v>
      </c>
      <c r="K15" s="37">
        <f t="shared" si="16"/>
        <v>1.6666666666666667</v>
      </c>
      <c r="L15" s="4"/>
      <c r="M15" s="43">
        <f t="shared" si="17"/>
        <v>5</v>
      </c>
      <c r="O15" s="46" t="str">
        <f t="shared" si="18"/>
        <v>3,1.66666666666667,5</v>
      </c>
      <c r="Q15" s="53">
        <v>0.65217435000000001</v>
      </c>
      <c r="R15" s="54">
        <v>0.21739101</v>
      </c>
      <c r="S15" s="55">
        <v>0.13043463999999999</v>
      </c>
      <c r="U15" s="66">
        <v>6.1099056107849399E-6</v>
      </c>
      <c r="V15" s="67">
        <v>3.9826367714823602E-7</v>
      </c>
      <c r="W15" s="68">
        <v>8.9883825635794694E-6</v>
      </c>
      <c r="X15" s="71">
        <f t="shared" si="19"/>
        <v>8.9883825635794694E-6</v>
      </c>
    </row>
    <row r="16" spans="1:39" x14ac:dyDescent="0.25">
      <c r="A16" s="3"/>
      <c r="X16" s="11"/>
    </row>
    <row r="17" spans="1:25" ht="15.75" thickBot="1" x14ac:dyDescent="0.3">
      <c r="A17" s="1"/>
      <c r="B17" s="1" t="s">
        <v>66</v>
      </c>
      <c r="C17" s="1"/>
      <c r="D17" s="1"/>
      <c r="F17" s="2" t="s">
        <v>67</v>
      </c>
      <c r="G17" s="4"/>
      <c r="H17" s="4"/>
      <c r="J17" s="4" t="s">
        <v>68</v>
      </c>
      <c r="K17" s="4"/>
      <c r="L17" s="4"/>
      <c r="M17" s="4" t="s">
        <v>69</v>
      </c>
      <c r="O17" s="3" t="s">
        <v>70</v>
      </c>
      <c r="Q17" s="6" t="s">
        <v>71</v>
      </c>
      <c r="U17" s="9" t="s">
        <v>72</v>
      </c>
      <c r="V17" s="12"/>
      <c r="W17" s="10"/>
      <c r="X17" s="12" t="s">
        <v>73</v>
      </c>
    </row>
    <row r="18" spans="1:25" x14ac:dyDescent="0.25">
      <c r="A18" s="1" t="s">
        <v>20</v>
      </c>
      <c r="B18" s="20" t="s">
        <v>29</v>
      </c>
      <c r="C18" s="21" t="s">
        <v>30</v>
      </c>
      <c r="D18" s="22" t="s">
        <v>31</v>
      </c>
      <c r="F18" s="29">
        <v>1</v>
      </c>
      <c r="G18" s="30">
        <v>3</v>
      </c>
      <c r="H18" s="31">
        <v>3</v>
      </c>
      <c r="J18" s="38">
        <f>G18/F18</f>
        <v>3</v>
      </c>
      <c r="K18" s="31">
        <f>H18/G18</f>
        <v>1</v>
      </c>
      <c r="L18" s="4"/>
      <c r="M18" s="41">
        <f>J18*K18</f>
        <v>3</v>
      </c>
      <c r="O18" s="44" t="str">
        <f>CONCATENATE(J18,",",K18,",",M18)</f>
        <v>3,1,3</v>
      </c>
      <c r="Q18" s="47">
        <v>0.60000072000000004</v>
      </c>
      <c r="R18" s="48">
        <v>0.19999984000000001</v>
      </c>
      <c r="S18" s="49">
        <v>0.19999944</v>
      </c>
      <c r="U18" s="60">
        <v>6.0050007646417197E-6</v>
      </c>
      <c r="V18" s="61">
        <v>1.9824092882814098E-6</v>
      </c>
      <c r="W18" s="62">
        <v>1.19522405337413E-5</v>
      </c>
      <c r="X18" s="69">
        <f t="shared" si="19"/>
        <v>1.19522405337413E-5</v>
      </c>
    </row>
    <row r="19" spans="1:25" x14ac:dyDescent="0.25">
      <c r="A19" s="1" t="s">
        <v>32</v>
      </c>
      <c r="B19" s="23" t="s">
        <v>29</v>
      </c>
      <c r="C19" s="24" t="s">
        <v>30</v>
      </c>
      <c r="D19" s="25" t="s">
        <v>31</v>
      </c>
      <c r="F19" s="32">
        <v>1</v>
      </c>
      <c r="G19" s="33">
        <v>3</v>
      </c>
      <c r="H19" s="34">
        <v>5</v>
      </c>
      <c r="J19" s="39">
        <f t="shared" ref="J19:J20" si="20">G19/F19</f>
        <v>3</v>
      </c>
      <c r="K19" s="34">
        <f t="shared" ref="K19:K20" si="21">H19/G19</f>
        <v>1.6666666666666667</v>
      </c>
      <c r="L19" s="4"/>
      <c r="M19" s="42">
        <f t="shared" ref="M19:M20" si="22">J19*K19</f>
        <v>5</v>
      </c>
      <c r="O19" s="45" t="str">
        <f t="shared" ref="O19:O20" si="23">CONCATENATE(J19,",",K19,",",M19)</f>
        <v>3,1.66666666666667,5</v>
      </c>
      <c r="Q19" s="50">
        <v>0.65217435000000001</v>
      </c>
      <c r="R19" s="51">
        <v>0.21739101</v>
      </c>
      <c r="S19" s="52">
        <v>0.13043463999999999</v>
      </c>
      <c r="U19" s="63">
        <v>6.1099056107849399E-6</v>
      </c>
      <c r="V19" s="64">
        <v>3.9826367714823602E-7</v>
      </c>
      <c r="W19" s="65">
        <v>8.9883825635794694E-6</v>
      </c>
      <c r="X19" s="70">
        <f t="shared" si="19"/>
        <v>8.9883825635794694E-6</v>
      </c>
    </row>
    <row r="20" spans="1:25" ht="15.75" thickBot="1" x14ac:dyDescent="0.3">
      <c r="A20" s="1" t="s">
        <v>33</v>
      </c>
      <c r="B20" s="26" t="s">
        <v>29</v>
      </c>
      <c r="C20" s="27" t="s">
        <v>30</v>
      </c>
      <c r="D20" s="28" t="s">
        <v>31</v>
      </c>
      <c r="F20" s="35">
        <v>1</v>
      </c>
      <c r="G20" s="36">
        <v>3</v>
      </c>
      <c r="H20" s="37">
        <v>5</v>
      </c>
      <c r="J20" s="40">
        <f t="shared" si="20"/>
        <v>3</v>
      </c>
      <c r="K20" s="37">
        <f t="shared" si="21"/>
        <v>1.6666666666666667</v>
      </c>
      <c r="L20" s="4"/>
      <c r="M20" s="43">
        <f t="shared" si="22"/>
        <v>5</v>
      </c>
      <c r="O20" s="46" t="str">
        <f t="shared" si="23"/>
        <v>3,1.66666666666667,5</v>
      </c>
      <c r="Q20" s="53">
        <v>0.65217435000000001</v>
      </c>
      <c r="R20" s="54">
        <v>0.21739101</v>
      </c>
      <c r="S20" s="55">
        <v>0.13043463999999999</v>
      </c>
      <c r="U20" s="66">
        <v>6.1099056107849399E-6</v>
      </c>
      <c r="V20" s="67">
        <v>3.9826367714823602E-7</v>
      </c>
      <c r="W20" s="68">
        <v>8.9883825635794694E-6</v>
      </c>
      <c r="X20" s="71">
        <f t="shared" si="19"/>
        <v>8.9883825635794694E-6</v>
      </c>
    </row>
    <row r="22" spans="1:25" ht="15.75" thickBot="1" x14ac:dyDescent="0.3">
      <c r="B22" s="3" t="s">
        <v>17</v>
      </c>
      <c r="C22" s="3" t="s">
        <v>19</v>
      </c>
      <c r="D22" s="3" t="s">
        <v>18</v>
      </c>
      <c r="F22" s="3" t="s">
        <v>25</v>
      </c>
      <c r="G22" s="3" t="s">
        <v>24</v>
      </c>
      <c r="H22" s="3" t="s">
        <v>23</v>
      </c>
      <c r="I22" s="3" t="s">
        <v>21</v>
      </c>
      <c r="J22" s="3" t="s">
        <v>22</v>
      </c>
      <c r="L22" s="3" t="s">
        <v>26</v>
      </c>
      <c r="M22" s="3" t="s">
        <v>28</v>
      </c>
      <c r="N22" s="3" t="s">
        <v>27</v>
      </c>
      <c r="P22" s="3" t="s">
        <v>29</v>
      </c>
      <c r="Q22" s="3" t="s">
        <v>30</v>
      </c>
      <c r="R22" s="3" t="s">
        <v>31</v>
      </c>
      <c r="Y22" s="8"/>
    </row>
    <row r="23" spans="1:25" x14ac:dyDescent="0.25">
      <c r="A23" s="1" t="s">
        <v>20</v>
      </c>
      <c r="B23" s="89">
        <f>Q3</f>
        <v>0.40000004</v>
      </c>
      <c r="C23" s="90">
        <f>S3</f>
        <v>0.20000008999999999</v>
      </c>
      <c r="D23" s="91">
        <f>R3</f>
        <v>0.39999986999999998</v>
      </c>
      <c r="F23" s="89">
        <f>AD8</f>
        <v>8.8232749999999999E-2</v>
      </c>
      <c r="G23" s="90">
        <f>AB8</f>
        <v>0.11764713</v>
      </c>
      <c r="H23" s="90">
        <f>AC8</f>
        <v>8.823251E-2</v>
      </c>
      <c r="I23" s="90">
        <f t="shared" ref="I23:J25" si="24">Z8</f>
        <v>0.35294111</v>
      </c>
      <c r="J23" s="91">
        <f t="shared" si="24"/>
        <v>0.35294649</v>
      </c>
      <c r="L23" s="89">
        <f>Q13</f>
        <v>0.65217435000000001</v>
      </c>
      <c r="M23" s="90">
        <f>S13</f>
        <v>0.13043463999999999</v>
      </c>
      <c r="N23" s="91">
        <f>R13</f>
        <v>0.21739101</v>
      </c>
      <c r="O23" s="8"/>
      <c r="P23" s="89">
        <f>Q18</f>
        <v>0.60000072000000004</v>
      </c>
      <c r="Q23" s="90">
        <f t="shared" ref="Q23:R23" si="25">R18</f>
        <v>0.19999984000000001</v>
      </c>
      <c r="R23" s="91">
        <f t="shared" si="25"/>
        <v>0.19999944</v>
      </c>
      <c r="Y23" s="8"/>
    </row>
    <row r="24" spans="1:25" x14ac:dyDescent="0.25">
      <c r="A24" s="1" t="s">
        <v>32</v>
      </c>
      <c r="B24" s="92">
        <f>Q4</f>
        <v>0.40000004</v>
      </c>
      <c r="C24" s="93">
        <f>S4</f>
        <v>0.20000008999999999</v>
      </c>
      <c r="D24" s="94">
        <f>R4</f>
        <v>0.39999986999999998</v>
      </c>
      <c r="F24" s="92">
        <f>AD9</f>
        <v>8.7591530000000001E-2</v>
      </c>
      <c r="G24" s="93">
        <f>AC9</f>
        <v>0.10948934</v>
      </c>
      <c r="H24" s="93">
        <f>AB9</f>
        <v>0.14598494000000001</v>
      </c>
      <c r="I24" s="93">
        <f t="shared" si="24"/>
        <v>0.43795562999999998</v>
      </c>
      <c r="J24" s="94">
        <f t="shared" si="24"/>
        <v>0.21897854999999999</v>
      </c>
      <c r="L24" s="92">
        <f>Q14</f>
        <v>0.65217435000000001</v>
      </c>
      <c r="M24" s="93">
        <f>S14</f>
        <v>0.13043463999999999</v>
      </c>
      <c r="N24" s="94">
        <f>R14</f>
        <v>0.21739101</v>
      </c>
      <c r="O24" s="8"/>
      <c r="P24" s="92">
        <f t="shared" ref="P24:R24" si="26">Q19</f>
        <v>0.65217435000000001</v>
      </c>
      <c r="Q24" s="93">
        <f t="shared" si="26"/>
        <v>0.21739101</v>
      </c>
      <c r="R24" s="94">
        <f t="shared" si="26"/>
        <v>0.13043463999999999</v>
      </c>
      <c r="Y24" s="8"/>
    </row>
    <row r="25" spans="1:25" ht="15.75" thickBot="1" x14ac:dyDescent="0.3">
      <c r="A25" s="1" t="s">
        <v>33</v>
      </c>
      <c r="B25" s="95">
        <f>Q5</f>
        <v>0.40000004</v>
      </c>
      <c r="C25" s="96">
        <f>S5</f>
        <v>0.20000008999999999</v>
      </c>
      <c r="D25" s="97">
        <f>R5</f>
        <v>0.39999986999999998</v>
      </c>
      <c r="F25" s="95">
        <f>AD10</f>
        <v>8.7591530000000001E-2</v>
      </c>
      <c r="G25" s="96">
        <f>AC10</f>
        <v>0.10948934</v>
      </c>
      <c r="H25" s="96">
        <f>AB10</f>
        <v>0.14598494000000001</v>
      </c>
      <c r="I25" s="96">
        <f t="shared" si="24"/>
        <v>0.43795562999999998</v>
      </c>
      <c r="J25" s="97">
        <f t="shared" si="24"/>
        <v>0.21897854999999999</v>
      </c>
      <c r="L25" s="95">
        <f>Q15</f>
        <v>0.65217435000000001</v>
      </c>
      <c r="M25" s="96">
        <f>S15</f>
        <v>0.13043463999999999</v>
      </c>
      <c r="N25" s="97">
        <f>R15</f>
        <v>0.21739101</v>
      </c>
      <c r="O25" s="8"/>
      <c r="P25" s="95">
        <f t="shared" ref="P25:R25" si="27">Q20</f>
        <v>0.65217435000000001</v>
      </c>
      <c r="Q25" s="96">
        <f t="shared" si="27"/>
        <v>0.21739101</v>
      </c>
      <c r="R25" s="97">
        <f t="shared" si="27"/>
        <v>0.13043463999999999</v>
      </c>
      <c r="Y25" s="8"/>
    </row>
    <row r="26" spans="1:25" ht="15.75" thickBot="1" x14ac:dyDescent="0.3">
      <c r="A26" s="5" t="s">
        <v>34</v>
      </c>
      <c r="B26" s="98">
        <f>AVERAGE(B23:B25)</f>
        <v>0.40000003999999995</v>
      </c>
      <c r="C26" s="99">
        <f t="shared" ref="C26:Q26" si="28">AVERAGE(C23:C25)</f>
        <v>0.20000008999999999</v>
      </c>
      <c r="D26" s="100">
        <f>AVERAGE(D23:D25)</f>
        <v>0.39999986999999998</v>
      </c>
      <c r="F26" s="17">
        <f t="shared" si="28"/>
        <v>8.7805270000000005E-2</v>
      </c>
      <c r="G26" s="17">
        <f t="shared" si="28"/>
        <v>0.11220860333333334</v>
      </c>
      <c r="H26" s="8">
        <f t="shared" si="28"/>
        <v>0.12673413</v>
      </c>
      <c r="I26" s="8">
        <f t="shared" si="28"/>
        <v>0.40961745666666666</v>
      </c>
      <c r="J26" s="8">
        <f t="shared" si="28"/>
        <v>0.26363452999999998</v>
      </c>
      <c r="L26" s="101">
        <f t="shared" si="28"/>
        <v>0.65217435000000001</v>
      </c>
      <c r="M26" s="102">
        <f t="shared" si="28"/>
        <v>0.13043463999999999</v>
      </c>
      <c r="N26" s="103">
        <f t="shared" si="28"/>
        <v>0.21739100999999997</v>
      </c>
      <c r="O26" s="8"/>
      <c r="P26" s="101">
        <f t="shared" si="28"/>
        <v>0.63478314000000002</v>
      </c>
      <c r="Q26" s="102">
        <f t="shared" si="28"/>
        <v>0.21159395333333331</v>
      </c>
      <c r="R26" s="103">
        <f>AVERAGE(R23:R25)</f>
        <v>0.15362290666666664</v>
      </c>
      <c r="Y26" s="8"/>
    </row>
    <row r="27" spans="1:25" ht="15.75" thickBot="1" x14ac:dyDescent="0.3">
      <c r="H27" s="101">
        <f>H26+($F$26+$G$26)/3</f>
        <v>0.19340542111111111</v>
      </c>
      <c r="I27" s="102">
        <f>I26+($F$26+$G$26)/3</f>
        <v>0.47628874777777774</v>
      </c>
      <c r="J27" s="103">
        <f>J26+($F$26+$G$26)/3</f>
        <v>0.33030582111111106</v>
      </c>
      <c r="Y27" s="8"/>
    </row>
    <row r="28" spans="1:25" x14ac:dyDescent="0.25">
      <c r="F28" t="s">
        <v>74</v>
      </c>
      <c r="Y28" s="8"/>
    </row>
    <row r="29" spans="1:25" x14ac:dyDescent="0.25">
      <c r="A29" s="15" t="s">
        <v>16</v>
      </c>
      <c r="B29" s="15" t="s">
        <v>15</v>
      </c>
      <c r="C29" s="15" t="s">
        <v>14</v>
      </c>
      <c r="D29" s="15" t="s">
        <v>13</v>
      </c>
      <c r="E29" s="15" t="s">
        <v>12</v>
      </c>
      <c r="F29" s="15" t="s">
        <v>11</v>
      </c>
      <c r="Y29" s="8"/>
    </row>
    <row r="30" spans="1:25" x14ac:dyDescent="0.25">
      <c r="A30" s="111" t="s">
        <v>75</v>
      </c>
      <c r="B30" s="111">
        <f>B26</f>
        <v>0.40000003999999995</v>
      </c>
      <c r="C30" s="15" t="s">
        <v>3</v>
      </c>
      <c r="D30" s="104">
        <f>H27</f>
        <v>0.19340542111111111</v>
      </c>
      <c r="E30" s="19">
        <f>$B$30*D30</f>
        <v>7.7362176180661282E-2</v>
      </c>
      <c r="F30" s="15">
        <f>_xlfn.RANK.EQ(E30,$E$30:$E$38)</f>
        <v>6</v>
      </c>
      <c r="Y30" s="8"/>
    </row>
    <row r="31" spans="1:25" x14ac:dyDescent="0.25">
      <c r="A31" s="111"/>
      <c r="B31" s="111"/>
      <c r="C31" s="15" t="s">
        <v>4</v>
      </c>
      <c r="D31" s="104">
        <f>I27</f>
        <v>0.47628874777777774</v>
      </c>
      <c r="E31" s="19">
        <f t="shared" ref="E31:E32" si="29">$B$30*D31</f>
        <v>0.19051551816266099</v>
      </c>
      <c r="F31" s="15">
        <f t="shared" ref="F31:F38" si="30">_xlfn.RANK.EQ(E31,$E$30:$E$38)</f>
        <v>2</v>
      </c>
    </row>
    <row r="32" spans="1:25" x14ac:dyDescent="0.25">
      <c r="A32" s="111"/>
      <c r="B32" s="111"/>
      <c r="C32" s="15" t="s">
        <v>5</v>
      </c>
      <c r="D32" s="104">
        <f>J27</f>
        <v>0.33030582111111106</v>
      </c>
      <c r="E32" s="19">
        <f t="shared" si="29"/>
        <v>0.13212234165667724</v>
      </c>
      <c r="F32" s="15">
        <f t="shared" si="30"/>
        <v>3</v>
      </c>
    </row>
    <row r="33" spans="1:8" x14ac:dyDescent="0.25">
      <c r="A33" s="111" t="s">
        <v>1</v>
      </c>
      <c r="B33" s="111">
        <f>C26</f>
        <v>0.20000008999999999</v>
      </c>
      <c r="C33" s="15" t="s">
        <v>6</v>
      </c>
      <c r="D33" s="104">
        <f>L26</f>
        <v>0.65217435000000001</v>
      </c>
      <c r="E33" s="19">
        <f>$B$33*D33</f>
        <v>0.13043492869569151</v>
      </c>
      <c r="F33" s="15">
        <f t="shared" si="30"/>
        <v>4</v>
      </c>
    </row>
    <row r="34" spans="1:8" x14ac:dyDescent="0.25">
      <c r="A34" s="111"/>
      <c r="B34" s="111"/>
      <c r="C34" s="15" t="s">
        <v>7</v>
      </c>
      <c r="D34" s="104">
        <f>M26</f>
        <v>0.13043463999999999</v>
      </c>
      <c r="E34" s="19">
        <f t="shared" ref="E34:E35" si="31">$B$33*D34</f>
        <v>2.6086939739117597E-2</v>
      </c>
      <c r="F34" s="15">
        <f t="shared" si="30"/>
        <v>9</v>
      </c>
    </row>
    <row r="35" spans="1:8" x14ac:dyDescent="0.25">
      <c r="A35" s="111"/>
      <c r="B35" s="111"/>
      <c r="C35" s="15" t="s">
        <v>8</v>
      </c>
      <c r="D35" s="104">
        <f>N26</f>
        <v>0.21739100999999997</v>
      </c>
      <c r="E35" s="19">
        <f t="shared" si="31"/>
        <v>4.3478221565190892E-2</v>
      </c>
      <c r="F35" s="15">
        <f t="shared" si="30"/>
        <v>8</v>
      </c>
    </row>
    <row r="36" spans="1:8" x14ac:dyDescent="0.25">
      <c r="A36" s="111" t="s">
        <v>2</v>
      </c>
      <c r="B36" s="111">
        <f>D26</f>
        <v>0.39999986999999998</v>
      </c>
      <c r="C36" s="15" t="s">
        <v>9</v>
      </c>
      <c r="D36" s="104">
        <f>P26</f>
        <v>0.63478314000000002</v>
      </c>
      <c r="E36" s="19">
        <f>$B$36*D36</f>
        <v>0.25391317347819181</v>
      </c>
      <c r="F36" s="15">
        <f t="shared" si="30"/>
        <v>1</v>
      </c>
    </row>
    <row r="37" spans="1:8" x14ac:dyDescent="0.25">
      <c r="A37" s="111"/>
      <c r="B37" s="111"/>
      <c r="C37" s="15" t="s">
        <v>10</v>
      </c>
      <c r="D37" s="104">
        <f>Q26</f>
        <v>0.21159395333333331</v>
      </c>
      <c r="E37" s="19">
        <f t="shared" ref="E37" si="32">$B$36*D37</f>
        <v>8.4637553826119385E-2</v>
      </c>
      <c r="F37" s="15">
        <f t="shared" si="30"/>
        <v>5</v>
      </c>
    </row>
    <row r="38" spans="1:8" x14ac:dyDescent="0.25">
      <c r="A38" s="111"/>
      <c r="B38" s="111"/>
      <c r="C38" s="15" t="s">
        <v>0</v>
      </c>
      <c r="D38" s="104">
        <f>R26</f>
        <v>0.15362290666666664</v>
      </c>
      <c r="E38" s="19">
        <f>$B$36*D38</f>
        <v>6.144914269568879E-2</v>
      </c>
      <c r="F38" s="15">
        <f t="shared" si="30"/>
        <v>7</v>
      </c>
    </row>
    <row r="39" spans="1:8" ht="15.75" thickBot="1" x14ac:dyDescent="0.3"/>
    <row r="40" spans="1:8" x14ac:dyDescent="0.25">
      <c r="A40" s="105" t="s">
        <v>76</v>
      </c>
      <c r="B40" s="15">
        <f>B26</f>
        <v>0.40000003999999995</v>
      </c>
      <c r="C40" s="15">
        <v>0.39</v>
      </c>
      <c r="D40" s="15">
        <v>0.38</v>
      </c>
      <c r="E40" s="15">
        <v>0.37</v>
      </c>
      <c r="F40" s="15">
        <v>0.36</v>
      </c>
      <c r="G40" s="16">
        <v>0.35</v>
      </c>
      <c r="H40" s="16">
        <v>0.34</v>
      </c>
    </row>
    <row r="41" spans="1:8" x14ac:dyDescent="0.25">
      <c r="A41" s="106" t="s">
        <v>77</v>
      </c>
      <c r="B41" s="15">
        <f>C26</f>
        <v>0.20000008999999999</v>
      </c>
      <c r="C41" s="15">
        <f>1-C40-C42</f>
        <v>0.22099999999999997</v>
      </c>
      <c r="D41" s="15">
        <f t="shared" ref="D41:E41" si="33">1-D40-D42</f>
        <v>0.24099999999999999</v>
      </c>
      <c r="E41" s="15">
        <f t="shared" si="33"/>
        <v>0.26100000000000001</v>
      </c>
      <c r="F41" s="15">
        <f t="shared" ref="F41" si="34">1-F40-F42</f>
        <v>0.28100000000000003</v>
      </c>
      <c r="G41" s="15">
        <f t="shared" ref="G41" si="35">1-G40-G42</f>
        <v>0.30100000000000005</v>
      </c>
      <c r="H41" s="15">
        <f t="shared" ref="H41" si="36">1-H40-H42</f>
        <v>0.3209999999999999</v>
      </c>
    </row>
    <row r="42" spans="1:8" ht="15.75" thickBot="1" x14ac:dyDescent="0.3">
      <c r="A42" s="107" t="s">
        <v>78</v>
      </c>
      <c r="B42" s="15">
        <f>D26</f>
        <v>0.39999986999999998</v>
      </c>
      <c r="C42" s="15">
        <f>C40-0.001</f>
        <v>0.38900000000000001</v>
      </c>
      <c r="D42" s="15">
        <f t="shared" ref="D42:E42" si="37">D40-0.001</f>
        <v>0.379</v>
      </c>
      <c r="E42" s="15">
        <f t="shared" si="37"/>
        <v>0.36899999999999999</v>
      </c>
      <c r="F42" s="15">
        <f t="shared" ref="F42:H42" si="38">F40-0.001</f>
        <v>0.35899999999999999</v>
      </c>
      <c r="G42" s="15">
        <f t="shared" si="38"/>
        <v>0.34899999999999998</v>
      </c>
      <c r="H42" s="15">
        <f t="shared" si="38"/>
        <v>0.33900000000000002</v>
      </c>
    </row>
    <row r="43" spans="1:8" x14ac:dyDescent="0.25">
      <c r="A43"/>
      <c r="B43" s="18" t="s">
        <v>35</v>
      </c>
      <c r="C43" s="18" t="s">
        <v>36</v>
      </c>
      <c r="D43" s="18" t="s">
        <v>37</v>
      </c>
      <c r="E43" s="18" t="s">
        <v>38</v>
      </c>
      <c r="F43" s="18" t="s">
        <v>39</v>
      </c>
      <c r="G43" s="18" t="s">
        <v>63</v>
      </c>
      <c r="H43" s="18" t="s">
        <v>64</v>
      </c>
    </row>
    <row r="44" spans="1:8" x14ac:dyDescent="0.25">
      <c r="A44" s="15" t="s">
        <v>3</v>
      </c>
      <c r="B44" s="19">
        <f>$D30*B$40</f>
        <v>7.7362176180661282E-2</v>
      </c>
      <c r="C44" s="19">
        <f t="shared" ref="C44:H44" si="39">$D30*C$40</f>
        <v>7.5428114233333343E-2</v>
      </c>
      <c r="D44" s="19">
        <f t="shared" si="39"/>
        <v>7.3494060022222224E-2</v>
      </c>
      <c r="E44" s="19">
        <f t="shared" si="39"/>
        <v>7.1560005811111105E-2</v>
      </c>
      <c r="F44" s="19">
        <f t="shared" si="39"/>
        <v>6.9625951599999999E-2</v>
      </c>
      <c r="G44" s="19">
        <f t="shared" si="39"/>
        <v>6.769189738888888E-2</v>
      </c>
      <c r="H44" s="19">
        <f t="shared" si="39"/>
        <v>6.5757843177777789E-2</v>
      </c>
    </row>
    <row r="45" spans="1:8" x14ac:dyDescent="0.25">
      <c r="A45" s="15" t="s">
        <v>4</v>
      </c>
      <c r="B45" s="19">
        <f t="shared" ref="B45:H46" si="40">$D31*B$40</f>
        <v>0.19051551816266099</v>
      </c>
      <c r="C45" s="19">
        <f t="shared" si="40"/>
        <v>0.18575261163333331</v>
      </c>
      <c r="D45" s="19">
        <f t="shared" si="40"/>
        <v>0.18098972415555553</v>
      </c>
      <c r="E45" s="19">
        <f t="shared" si="40"/>
        <v>0.17622683667777778</v>
      </c>
      <c r="F45" s="19">
        <f t="shared" si="40"/>
        <v>0.17146394919999999</v>
      </c>
      <c r="G45" s="19">
        <f t="shared" si="40"/>
        <v>0.16670106172222221</v>
      </c>
      <c r="H45" s="19">
        <f t="shared" si="40"/>
        <v>0.16193817424444445</v>
      </c>
    </row>
    <row r="46" spans="1:8" x14ac:dyDescent="0.25">
      <c r="A46" s="15" t="s">
        <v>5</v>
      </c>
      <c r="B46" s="19">
        <f t="shared" si="40"/>
        <v>0.13212234165667724</v>
      </c>
      <c r="C46" s="19">
        <f t="shared" si="40"/>
        <v>0.12881927023333331</v>
      </c>
      <c r="D46" s="19">
        <f t="shared" si="40"/>
        <v>0.12551621202222221</v>
      </c>
      <c r="E46" s="19">
        <f t="shared" si="40"/>
        <v>0.12221315381111109</v>
      </c>
      <c r="F46" s="19">
        <f t="shared" si="40"/>
        <v>0.11891009559999997</v>
      </c>
      <c r="G46" s="19">
        <f t="shared" si="40"/>
        <v>0.11560703738888886</v>
      </c>
      <c r="H46" s="19">
        <f t="shared" si="40"/>
        <v>0.11230397917777778</v>
      </c>
    </row>
    <row r="47" spans="1:8" x14ac:dyDescent="0.25">
      <c r="A47" s="15" t="s">
        <v>6</v>
      </c>
      <c r="B47" s="19">
        <f>$D33*B$41</f>
        <v>0.13043492869569151</v>
      </c>
      <c r="C47" s="19">
        <f t="shared" ref="C47:H47" si="41">$D33*C$41</f>
        <v>0.14413053134999998</v>
      </c>
      <c r="D47" s="19">
        <f t="shared" si="41"/>
        <v>0.15717401835</v>
      </c>
      <c r="E47" s="19">
        <f t="shared" si="41"/>
        <v>0.17021750535000002</v>
      </c>
      <c r="F47" s="19">
        <f t="shared" si="41"/>
        <v>0.18326099235000001</v>
      </c>
      <c r="G47" s="19">
        <f t="shared" si="41"/>
        <v>0.19630447935000003</v>
      </c>
      <c r="H47" s="19">
        <f t="shared" si="41"/>
        <v>0.20934796634999994</v>
      </c>
    </row>
    <row r="48" spans="1:8" x14ac:dyDescent="0.25">
      <c r="A48" s="15" t="s">
        <v>7</v>
      </c>
      <c r="B48" s="19">
        <f t="shared" ref="B48:H49" si="42">$D34*B$41</f>
        <v>2.6086939739117597E-2</v>
      </c>
      <c r="C48" s="19">
        <f t="shared" si="42"/>
        <v>2.8826055439999995E-2</v>
      </c>
      <c r="D48" s="19">
        <f t="shared" si="42"/>
        <v>3.1434748239999998E-2</v>
      </c>
      <c r="E48" s="19">
        <f t="shared" si="42"/>
        <v>3.4043441039999997E-2</v>
      </c>
      <c r="F48" s="19">
        <f t="shared" si="42"/>
        <v>3.6652133840000004E-2</v>
      </c>
      <c r="G48" s="19">
        <f t="shared" si="42"/>
        <v>3.9260826640000003E-2</v>
      </c>
      <c r="H48" s="19">
        <f t="shared" si="42"/>
        <v>4.1869519439999982E-2</v>
      </c>
    </row>
    <row r="49" spans="1:17" x14ac:dyDescent="0.25">
      <c r="A49" s="15" t="s">
        <v>8</v>
      </c>
      <c r="B49" s="19">
        <f t="shared" si="42"/>
        <v>4.3478221565190892E-2</v>
      </c>
      <c r="C49" s="19">
        <f t="shared" si="42"/>
        <v>4.804341320999999E-2</v>
      </c>
      <c r="D49" s="19">
        <f t="shared" si="42"/>
        <v>5.2391233409999988E-2</v>
      </c>
      <c r="E49" s="19">
        <f t="shared" si="42"/>
        <v>5.6739053609999993E-2</v>
      </c>
      <c r="F49" s="19">
        <f t="shared" si="42"/>
        <v>6.1086873809999997E-2</v>
      </c>
      <c r="G49" s="19">
        <f t="shared" si="42"/>
        <v>6.5434694010000002E-2</v>
      </c>
      <c r="H49" s="19">
        <f t="shared" si="42"/>
        <v>6.9782514209999966E-2</v>
      </c>
    </row>
    <row r="50" spans="1:17" x14ac:dyDescent="0.25">
      <c r="A50" s="15" t="s">
        <v>9</v>
      </c>
      <c r="B50" s="19">
        <f>$D36*B$42</f>
        <v>0.25391317347819181</v>
      </c>
      <c r="C50" s="19">
        <f t="shared" ref="C50:H50" si="43">$D36*C$42</f>
        <v>0.24693064146000002</v>
      </c>
      <c r="D50" s="19">
        <f t="shared" si="43"/>
        <v>0.24058281006000001</v>
      </c>
      <c r="E50" s="19">
        <f t="shared" si="43"/>
        <v>0.23423497866000001</v>
      </c>
      <c r="F50" s="19">
        <f t="shared" si="43"/>
        <v>0.22788714726000001</v>
      </c>
      <c r="G50" s="19">
        <f t="shared" si="43"/>
        <v>0.22153931586</v>
      </c>
      <c r="H50" s="19">
        <f t="shared" si="43"/>
        <v>0.21519148446000003</v>
      </c>
    </row>
    <row r="51" spans="1:17" x14ac:dyDescent="0.25">
      <c r="A51" s="15" t="s">
        <v>10</v>
      </c>
      <c r="B51" s="19">
        <f t="shared" ref="B51:H52" si="44">$D37*B$42</f>
        <v>8.4637553826119385E-2</v>
      </c>
      <c r="C51" s="19">
        <f t="shared" si="44"/>
        <v>8.2310047846666665E-2</v>
      </c>
      <c r="D51" s="19">
        <f t="shared" si="44"/>
        <v>8.0194108313333318E-2</v>
      </c>
      <c r="E51" s="19">
        <f t="shared" si="44"/>
        <v>7.8078168779999985E-2</v>
      </c>
      <c r="F51" s="19">
        <f t="shared" si="44"/>
        <v>7.5962229246666652E-2</v>
      </c>
      <c r="G51" s="19">
        <f t="shared" si="44"/>
        <v>7.3846289713333318E-2</v>
      </c>
      <c r="H51" s="19">
        <f t="shared" si="44"/>
        <v>7.1730350179999999E-2</v>
      </c>
    </row>
    <row r="52" spans="1:17" x14ac:dyDescent="0.25">
      <c r="A52" s="15" t="s">
        <v>0</v>
      </c>
      <c r="B52" s="19">
        <f t="shared" si="44"/>
        <v>6.144914269568879E-2</v>
      </c>
      <c r="C52" s="19">
        <f t="shared" si="44"/>
        <v>5.9759310693333324E-2</v>
      </c>
      <c r="D52" s="19">
        <f t="shared" si="44"/>
        <v>5.8223081626666659E-2</v>
      </c>
      <c r="E52" s="19">
        <f t="shared" si="44"/>
        <v>5.6686852559999987E-2</v>
      </c>
      <c r="F52" s="19">
        <f t="shared" si="44"/>
        <v>5.5150623493333321E-2</v>
      </c>
      <c r="G52" s="19">
        <f t="shared" si="44"/>
        <v>5.3614394426666656E-2</v>
      </c>
      <c r="H52" s="19">
        <f t="shared" si="44"/>
        <v>5.2078165359999998E-2</v>
      </c>
    </row>
    <row r="53" spans="1:17" x14ac:dyDescent="0.25">
      <c r="A53"/>
      <c r="B53"/>
      <c r="C53"/>
      <c r="D53"/>
      <c r="E53"/>
      <c r="F53"/>
      <c r="G53"/>
    </row>
    <row r="54" spans="1:17" x14ac:dyDescent="0.25">
      <c r="A54" s="15"/>
      <c r="B54" s="15" t="s">
        <v>35</v>
      </c>
      <c r="C54" s="15" t="str">
        <f t="shared" ref="C54:H54" si="45">C43</f>
        <v>Exp2</v>
      </c>
      <c r="D54" s="15" t="str">
        <f t="shared" si="45"/>
        <v>Exp3</v>
      </c>
      <c r="E54" s="15" t="str">
        <f t="shared" si="45"/>
        <v>Exp4</v>
      </c>
      <c r="F54" s="15" t="str">
        <f t="shared" si="45"/>
        <v>Exp5</v>
      </c>
      <c r="G54" s="15" t="str">
        <f t="shared" si="45"/>
        <v>Exp6</v>
      </c>
      <c r="H54" s="15" t="str">
        <f t="shared" si="45"/>
        <v>Exp7</v>
      </c>
      <c r="I54" s="16" t="s">
        <v>65</v>
      </c>
      <c r="K54" s="15" t="s">
        <v>36</v>
      </c>
      <c r="L54" s="15" t="s">
        <v>37</v>
      </c>
      <c r="M54" s="15" t="s">
        <v>38</v>
      </c>
      <c r="N54" s="15" t="s">
        <v>39</v>
      </c>
      <c r="O54" s="15" t="s">
        <v>63</v>
      </c>
      <c r="P54" s="15" t="s">
        <v>64</v>
      </c>
      <c r="Q54"/>
    </row>
    <row r="55" spans="1:17" x14ac:dyDescent="0.25">
      <c r="A55" s="15" t="s">
        <v>54</v>
      </c>
      <c r="B55" s="15">
        <f>_xlfn.RANK.EQ(B44,B$44:B$52)</f>
        <v>6</v>
      </c>
      <c r="C55" s="15">
        <f t="shared" ref="B55:H63" si="46">_xlfn.RANK.EQ(C44,C$44:C$52)</f>
        <v>6</v>
      </c>
      <c r="D55" s="15">
        <f t="shared" si="46"/>
        <v>6</v>
      </c>
      <c r="E55" s="15">
        <f t="shared" si="46"/>
        <v>6</v>
      </c>
      <c r="F55" s="15">
        <f t="shared" si="46"/>
        <v>6</v>
      </c>
      <c r="G55" s="15">
        <f t="shared" si="46"/>
        <v>6</v>
      </c>
      <c r="H55" s="15">
        <f t="shared" si="46"/>
        <v>7</v>
      </c>
      <c r="I55" s="16">
        <f>MAX(B55:H55)-MIN(B55:H55)</f>
        <v>1</v>
      </c>
      <c r="K55" s="15">
        <f t="shared" ref="K55:K63" si="47">$B55-C55</f>
        <v>0</v>
      </c>
      <c r="L55" s="15">
        <f t="shared" ref="L55:L63" si="48">$B55-D55</f>
        <v>0</v>
      </c>
      <c r="M55" s="15">
        <f t="shared" ref="M55:M63" si="49">$B55-E55</f>
        <v>0</v>
      </c>
      <c r="N55" s="15">
        <f t="shared" ref="N55:N63" si="50">$B55-F55</f>
        <v>0</v>
      </c>
      <c r="O55" s="15">
        <f t="shared" ref="O55:O63" si="51">$B55-G55</f>
        <v>0</v>
      </c>
      <c r="P55" s="15">
        <f t="shared" ref="P55:P63" si="52">$B55-H55</f>
        <v>-1</v>
      </c>
      <c r="Q55"/>
    </row>
    <row r="56" spans="1:17" x14ac:dyDescent="0.25">
      <c r="A56" s="15" t="s">
        <v>55</v>
      </c>
      <c r="B56" s="15">
        <f t="shared" si="46"/>
        <v>2</v>
      </c>
      <c r="C56" s="15">
        <f t="shared" si="46"/>
        <v>2</v>
      </c>
      <c r="D56" s="15">
        <f t="shared" si="46"/>
        <v>2</v>
      </c>
      <c r="E56" s="15">
        <f t="shared" si="46"/>
        <v>2</v>
      </c>
      <c r="F56" s="15">
        <f t="shared" si="46"/>
        <v>3</v>
      </c>
      <c r="G56" s="15">
        <f t="shared" si="46"/>
        <v>3</v>
      </c>
      <c r="H56" s="15">
        <f t="shared" si="46"/>
        <v>3</v>
      </c>
      <c r="I56" s="16">
        <f t="shared" ref="I55:I63" si="53">MAX(B56:H56)-MIN(B56:H56)</f>
        <v>1</v>
      </c>
      <c r="K56" s="15">
        <f t="shared" si="47"/>
        <v>0</v>
      </c>
      <c r="L56" s="15">
        <f t="shared" si="48"/>
        <v>0</v>
      </c>
      <c r="M56" s="15">
        <f t="shared" si="49"/>
        <v>0</v>
      </c>
      <c r="N56" s="15">
        <f t="shared" si="50"/>
        <v>-1</v>
      </c>
      <c r="O56" s="15">
        <f t="shared" si="51"/>
        <v>-1</v>
      </c>
      <c r="P56" s="15">
        <f t="shared" si="52"/>
        <v>-1</v>
      </c>
      <c r="Q56"/>
    </row>
    <row r="57" spans="1:17" x14ac:dyDescent="0.25">
      <c r="A57" s="15" t="s">
        <v>56</v>
      </c>
      <c r="B57" s="15">
        <f t="shared" si="46"/>
        <v>3</v>
      </c>
      <c r="C57" s="15">
        <f t="shared" si="46"/>
        <v>4</v>
      </c>
      <c r="D57" s="15">
        <f t="shared" si="46"/>
        <v>4</v>
      </c>
      <c r="E57" s="15">
        <f t="shared" si="46"/>
        <v>4</v>
      </c>
      <c r="F57" s="15">
        <f t="shared" si="46"/>
        <v>4</v>
      </c>
      <c r="G57" s="15">
        <f t="shared" si="46"/>
        <v>4</v>
      </c>
      <c r="H57" s="15">
        <f t="shared" si="46"/>
        <v>4</v>
      </c>
      <c r="I57" s="16">
        <f t="shared" si="53"/>
        <v>1</v>
      </c>
      <c r="K57" s="15">
        <f t="shared" si="47"/>
        <v>-1</v>
      </c>
      <c r="L57" s="15">
        <f t="shared" si="48"/>
        <v>-1</v>
      </c>
      <c r="M57" s="15">
        <f t="shared" si="49"/>
        <v>-1</v>
      </c>
      <c r="N57" s="15">
        <f t="shared" si="50"/>
        <v>-1</v>
      </c>
      <c r="O57" s="15">
        <f t="shared" si="51"/>
        <v>-1</v>
      </c>
      <c r="P57" s="15">
        <f t="shared" si="52"/>
        <v>-1</v>
      </c>
      <c r="Q57"/>
    </row>
    <row r="58" spans="1:17" x14ac:dyDescent="0.25">
      <c r="A58" s="15" t="s">
        <v>57</v>
      </c>
      <c r="B58" s="15">
        <f t="shared" si="46"/>
        <v>4</v>
      </c>
      <c r="C58" s="15">
        <f t="shared" si="46"/>
        <v>3</v>
      </c>
      <c r="D58" s="15">
        <f t="shared" si="46"/>
        <v>3</v>
      </c>
      <c r="E58" s="15">
        <f t="shared" si="46"/>
        <v>3</v>
      </c>
      <c r="F58" s="15">
        <f t="shared" si="46"/>
        <v>2</v>
      </c>
      <c r="G58" s="15">
        <f t="shared" si="46"/>
        <v>2</v>
      </c>
      <c r="H58" s="15">
        <f t="shared" si="46"/>
        <v>2</v>
      </c>
      <c r="I58" s="16">
        <f t="shared" si="53"/>
        <v>2</v>
      </c>
      <c r="K58" s="15">
        <f t="shared" si="47"/>
        <v>1</v>
      </c>
      <c r="L58" s="15">
        <f t="shared" si="48"/>
        <v>1</v>
      </c>
      <c r="M58" s="15">
        <f t="shared" si="49"/>
        <v>1</v>
      </c>
      <c r="N58" s="15">
        <f t="shared" si="50"/>
        <v>2</v>
      </c>
      <c r="O58" s="15">
        <f t="shared" si="51"/>
        <v>2</v>
      </c>
      <c r="P58" s="15">
        <f t="shared" si="52"/>
        <v>2</v>
      </c>
      <c r="Q58"/>
    </row>
    <row r="59" spans="1:17" x14ac:dyDescent="0.25">
      <c r="A59" s="15" t="s">
        <v>58</v>
      </c>
      <c r="B59" s="15">
        <f t="shared" si="46"/>
        <v>9</v>
      </c>
      <c r="C59" s="15">
        <f t="shared" si="46"/>
        <v>9</v>
      </c>
      <c r="D59" s="15">
        <f t="shared" si="46"/>
        <v>9</v>
      </c>
      <c r="E59" s="15">
        <f t="shared" si="46"/>
        <v>9</v>
      </c>
      <c r="F59" s="15">
        <f t="shared" si="46"/>
        <v>9</v>
      </c>
      <c r="G59" s="15">
        <f t="shared" si="46"/>
        <v>9</v>
      </c>
      <c r="H59" s="15">
        <f t="shared" si="46"/>
        <v>9</v>
      </c>
      <c r="I59" s="16">
        <f t="shared" si="53"/>
        <v>0</v>
      </c>
      <c r="K59" s="15">
        <f t="shared" si="47"/>
        <v>0</v>
      </c>
      <c r="L59" s="15">
        <f t="shared" si="48"/>
        <v>0</v>
      </c>
      <c r="M59" s="15">
        <f t="shared" si="49"/>
        <v>0</v>
      </c>
      <c r="N59" s="15">
        <f t="shared" si="50"/>
        <v>0</v>
      </c>
      <c r="O59" s="15">
        <f t="shared" si="51"/>
        <v>0</v>
      </c>
      <c r="P59" s="15">
        <f t="shared" si="52"/>
        <v>0</v>
      </c>
      <c r="Q59"/>
    </row>
    <row r="60" spans="1:17" x14ac:dyDescent="0.25">
      <c r="A60" s="15" t="s">
        <v>59</v>
      </c>
      <c r="B60" s="15">
        <f t="shared" si="46"/>
        <v>8</v>
      </c>
      <c r="C60" s="15">
        <f t="shared" si="46"/>
        <v>8</v>
      </c>
      <c r="D60" s="15">
        <f t="shared" si="46"/>
        <v>8</v>
      </c>
      <c r="E60" s="15">
        <f t="shared" si="46"/>
        <v>7</v>
      </c>
      <c r="F60" s="15">
        <f t="shared" si="46"/>
        <v>7</v>
      </c>
      <c r="G60" s="15">
        <f t="shared" si="46"/>
        <v>7</v>
      </c>
      <c r="H60" s="15">
        <f t="shared" si="46"/>
        <v>6</v>
      </c>
      <c r="I60" s="16">
        <f t="shared" si="53"/>
        <v>2</v>
      </c>
      <c r="K60" s="15">
        <f t="shared" si="47"/>
        <v>0</v>
      </c>
      <c r="L60" s="15">
        <f t="shared" si="48"/>
        <v>0</v>
      </c>
      <c r="M60" s="15">
        <f t="shared" si="49"/>
        <v>1</v>
      </c>
      <c r="N60" s="15">
        <f t="shared" si="50"/>
        <v>1</v>
      </c>
      <c r="O60" s="15">
        <f t="shared" si="51"/>
        <v>1</v>
      </c>
      <c r="P60" s="15">
        <f t="shared" si="52"/>
        <v>2</v>
      </c>
      <c r="Q60"/>
    </row>
    <row r="61" spans="1:17" x14ac:dyDescent="0.25">
      <c r="A61" s="15" t="s">
        <v>60</v>
      </c>
      <c r="B61" s="15">
        <f t="shared" si="46"/>
        <v>1</v>
      </c>
      <c r="C61" s="15">
        <f t="shared" si="46"/>
        <v>1</v>
      </c>
      <c r="D61" s="15">
        <f t="shared" si="46"/>
        <v>1</v>
      </c>
      <c r="E61" s="15">
        <f t="shared" si="46"/>
        <v>1</v>
      </c>
      <c r="F61" s="15">
        <f t="shared" si="46"/>
        <v>1</v>
      </c>
      <c r="G61" s="15">
        <f t="shared" si="46"/>
        <v>1</v>
      </c>
      <c r="H61" s="15">
        <f t="shared" si="46"/>
        <v>1</v>
      </c>
      <c r="I61" s="16">
        <f t="shared" si="53"/>
        <v>0</v>
      </c>
      <c r="K61" s="15">
        <f t="shared" si="47"/>
        <v>0</v>
      </c>
      <c r="L61" s="15">
        <f t="shared" si="48"/>
        <v>0</v>
      </c>
      <c r="M61" s="15">
        <f t="shared" si="49"/>
        <v>0</v>
      </c>
      <c r="N61" s="15">
        <f t="shared" si="50"/>
        <v>0</v>
      </c>
      <c r="O61" s="15">
        <f t="shared" si="51"/>
        <v>0</v>
      </c>
      <c r="P61" s="15">
        <f t="shared" si="52"/>
        <v>0</v>
      </c>
      <c r="Q61"/>
    </row>
    <row r="62" spans="1:17" x14ac:dyDescent="0.25">
      <c r="A62" s="15" t="s">
        <v>61</v>
      </c>
      <c r="B62" s="15">
        <f t="shared" si="46"/>
        <v>5</v>
      </c>
      <c r="C62" s="15">
        <f t="shared" si="46"/>
        <v>5</v>
      </c>
      <c r="D62" s="15">
        <f t="shared" si="46"/>
        <v>5</v>
      </c>
      <c r="E62" s="15">
        <f t="shared" si="46"/>
        <v>5</v>
      </c>
      <c r="F62" s="15">
        <f t="shared" si="46"/>
        <v>5</v>
      </c>
      <c r="G62" s="15">
        <f t="shared" si="46"/>
        <v>5</v>
      </c>
      <c r="H62" s="15">
        <f t="shared" si="46"/>
        <v>5</v>
      </c>
      <c r="I62" s="16">
        <f t="shared" si="53"/>
        <v>0</v>
      </c>
      <c r="K62" s="15">
        <f t="shared" si="47"/>
        <v>0</v>
      </c>
      <c r="L62" s="15">
        <f t="shared" si="48"/>
        <v>0</v>
      </c>
      <c r="M62" s="15">
        <f t="shared" si="49"/>
        <v>0</v>
      </c>
      <c r="N62" s="15">
        <f t="shared" si="50"/>
        <v>0</v>
      </c>
      <c r="O62" s="15">
        <f t="shared" si="51"/>
        <v>0</v>
      </c>
      <c r="P62" s="15">
        <f t="shared" si="52"/>
        <v>0</v>
      </c>
      <c r="Q62"/>
    </row>
    <row r="63" spans="1:17" x14ac:dyDescent="0.25">
      <c r="A63" s="15" t="s">
        <v>62</v>
      </c>
      <c r="B63" s="15">
        <f t="shared" si="46"/>
        <v>7</v>
      </c>
      <c r="C63" s="15">
        <f t="shared" si="46"/>
        <v>7</v>
      </c>
      <c r="D63" s="15">
        <f t="shared" si="46"/>
        <v>7</v>
      </c>
      <c r="E63" s="15">
        <f t="shared" si="46"/>
        <v>8</v>
      </c>
      <c r="F63" s="15">
        <f t="shared" si="46"/>
        <v>8</v>
      </c>
      <c r="G63" s="15">
        <f t="shared" si="46"/>
        <v>8</v>
      </c>
      <c r="H63" s="15">
        <f t="shared" si="46"/>
        <v>8</v>
      </c>
      <c r="I63" s="16">
        <f t="shared" si="53"/>
        <v>1</v>
      </c>
      <c r="K63" s="15">
        <f t="shared" si="47"/>
        <v>0</v>
      </c>
      <c r="L63" s="15">
        <f t="shared" si="48"/>
        <v>0</v>
      </c>
      <c r="M63" s="15">
        <f t="shared" si="49"/>
        <v>-1</v>
      </c>
      <c r="N63" s="15">
        <f t="shared" si="50"/>
        <v>-1</v>
      </c>
      <c r="O63" s="15">
        <f t="shared" si="51"/>
        <v>-1</v>
      </c>
      <c r="P63" s="15">
        <f t="shared" si="52"/>
        <v>-1</v>
      </c>
      <c r="Q63"/>
    </row>
    <row r="64" spans="1:17" x14ac:dyDescent="0.25">
      <c r="J64" t="s">
        <v>79</v>
      </c>
      <c r="K64" s="15">
        <f>SUMSQ(K55:K63)</f>
        <v>2</v>
      </c>
      <c r="L64" s="15">
        <f t="shared" ref="K64:P64" si="54">SUMSQ(L55:L63)</f>
        <v>2</v>
      </c>
      <c r="M64" s="15">
        <f t="shared" si="54"/>
        <v>4</v>
      </c>
      <c r="N64" s="15">
        <f t="shared" si="54"/>
        <v>8</v>
      </c>
      <c r="O64" s="15">
        <f t="shared" si="54"/>
        <v>8</v>
      </c>
      <c r="P64" s="15">
        <f t="shared" si="54"/>
        <v>12</v>
      </c>
      <c r="Q64"/>
    </row>
    <row r="65" spans="10:17" ht="47.25" x14ac:dyDescent="0.25">
      <c r="J65" s="108" t="s">
        <v>80</v>
      </c>
      <c r="K65" s="19">
        <f>1-6*K64/(9*(81-1))</f>
        <v>0.98333333333333328</v>
      </c>
      <c r="L65" s="19">
        <f>1-6*L64/(9*(81-1))</f>
        <v>0.98333333333333328</v>
      </c>
      <c r="M65" s="19">
        <f t="shared" ref="M65:P65" si="55">1-6*M64/(9*(81-1))</f>
        <v>0.96666666666666667</v>
      </c>
      <c r="N65" s="19">
        <f t="shared" si="55"/>
        <v>0.93333333333333335</v>
      </c>
      <c r="O65" s="19">
        <f t="shared" si="55"/>
        <v>0.93333333333333335</v>
      </c>
      <c r="P65" s="19">
        <f t="shared" si="55"/>
        <v>0.9</v>
      </c>
      <c r="Q65" s="19">
        <f>AVERAGE(K65:P65)</f>
        <v>0.95000000000000007</v>
      </c>
    </row>
    <row r="66" spans="10:17" x14ac:dyDescent="0.25">
      <c r="Q66" s="3" t="s">
        <v>81</v>
      </c>
    </row>
  </sheetData>
  <mergeCells count="6">
    <mergeCell ref="B30:B32"/>
    <mergeCell ref="B33:B35"/>
    <mergeCell ref="B36:B38"/>
    <mergeCell ref="A30:A32"/>
    <mergeCell ref="A33:A35"/>
    <mergeCell ref="A36:A38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AB27-E7AC-4F83-BFEB-F8A3414F1E25}">
  <dimension ref="A1:J33"/>
  <sheetViews>
    <sheetView workbookViewId="0">
      <selection activeCell="E14" sqref="E14"/>
    </sheetView>
  </sheetViews>
  <sheetFormatPr defaultRowHeight="15" x14ac:dyDescent="0.25"/>
  <cols>
    <col min="1" max="1" width="57.5703125" bestFit="1" customWidth="1"/>
    <col min="2" max="3" width="9.5703125" bestFit="1" customWidth="1"/>
    <col min="4" max="4" width="17" customWidth="1"/>
    <col min="5" max="5" width="13.28515625" customWidth="1"/>
    <col min="6" max="10" width="9.5703125" bestFit="1" customWidth="1"/>
  </cols>
  <sheetData>
    <row r="1" spans="1:5" s="13" customFormat="1" ht="45" x14ac:dyDescent="0.25">
      <c r="A1" s="14" t="s">
        <v>40</v>
      </c>
      <c r="B1" s="14" t="s">
        <v>41</v>
      </c>
      <c r="C1" s="14" t="s">
        <v>42</v>
      </c>
      <c r="D1" s="14" t="s">
        <v>43</v>
      </c>
      <c r="E1" s="14" t="s">
        <v>44</v>
      </c>
    </row>
    <row r="2" spans="1:5" x14ac:dyDescent="0.25">
      <c r="A2" s="15" t="s">
        <v>45</v>
      </c>
      <c r="B2" s="15">
        <v>5</v>
      </c>
      <c r="C2" s="15">
        <v>6</v>
      </c>
      <c r="D2" s="15">
        <v>8.9484583000000006E-2</v>
      </c>
      <c r="E2" s="15">
        <v>7.7399999999999997E-2</v>
      </c>
    </row>
    <row r="3" spans="1:5" x14ac:dyDescent="0.25">
      <c r="A3" s="15" t="s">
        <v>46</v>
      </c>
      <c r="B3" s="15">
        <v>2</v>
      </c>
      <c r="C3" s="15">
        <v>2</v>
      </c>
      <c r="D3" s="15">
        <v>0.17395195399999999</v>
      </c>
      <c r="E3" s="15">
        <v>0.1905</v>
      </c>
    </row>
    <row r="4" spans="1:5" x14ac:dyDescent="0.25">
      <c r="A4" s="15" t="s">
        <v>47</v>
      </c>
      <c r="B4" s="15">
        <v>4</v>
      </c>
      <c r="C4" s="15">
        <v>3</v>
      </c>
      <c r="D4" s="15">
        <v>0.12658751300000001</v>
      </c>
      <c r="E4" s="15">
        <v>0.1321</v>
      </c>
    </row>
    <row r="5" spans="1:5" x14ac:dyDescent="0.25">
      <c r="A5" s="15" t="s">
        <v>48</v>
      </c>
      <c r="B5" s="15">
        <v>3</v>
      </c>
      <c r="C5" s="15">
        <v>4</v>
      </c>
      <c r="D5" s="15">
        <v>0.15148767799999999</v>
      </c>
      <c r="E5" s="15">
        <v>0.13039999999999999</v>
      </c>
    </row>
    <row r="6" spans="1:5" x14ac:dyDescent="0.25">
      <c r="A6" s="15" t="s">
        <v>49</v>
      </c>
      <c r="B6" s="15">
        <v>9</v>
      </c>
      <c r="C6" s="15">
        <v>9</v>
      </c>
      <c r="D6" s="15">
        <v>2.6965406000000001E-2</v>
      </c>
      <c r="E6" s="15">
        <v>2.6100000000000002E-2</v>
      </c>
    </row>
    <row r="7" spans="1:5" x14ac:dyDescent="0.25">
      <c r="A7" s="15" t="s">
        <v>50</v>
      </c>
      <c r="B7" s="15">
        <v>8</v>
      </c>
      <c r="C7" s="15">
        <v>8</v>
      </c>
      <c r="D7" s="15">
        <v>6.3340114000000003E-2</v>
      </c>
      <c r="E7" s="15">
        <v>4.3499999999999997E-2</v>
      </c>
    </row>
    <row r="8" spans="1:5" x14ac:dyDescent="0.25">
      <c r="A8" s="15" t="s">
        <v>51</v>
      </c>
      <c r="B8" s="15">
        <v>1</v>
      </c>
      <c r="C8" s="15">
        <v>1</v>
      </c>
      <c r="D8" s="15">
        <v>0.22436272400000001</v>
      </c>
      <c r="E8" s="15">
        <v>0.25390000000000001</v>
      </c>
    </row>
    <row r="9" spans="1:5" x14ac:dyDescent="0.25">
      <c r="A9" s="15" t="s">
        <v>52</v>
      </c>
      <c r="B9" s="15">
        <v>6</v>
      </c>
      <c r="C9" s="15">
        <v>5</v>
      </c>
      <c r="D9" s="15">
        <v>7.9030659000000003E-2</v>
      </c>
      <c r="E9" s="15">
        <v>8.4599999999999995E-2</v>
      </c>
    </row>
    <row r="10" spans="1:5" x14ac:dyDescent="0.25">
      <c r="A10" s="15" t="s">
        <v>53</v>
      </c>
      <c r="B10" s="15">
        <v>7</v>
      </c>
      <c r="C10" s="15">
        <v>7</v>
      </c>
      <c r="D10" s="15">
        <v>6.4789368E-2</v>
      </c>
      <c r="E10" s="15">
        <v>6.1400000000000003E-2</v>
      </c>
    </row>
    <row r="22" spans="2:10" x14ac:dyDescent="0.25">
      <c r="B22" s="7"/>
      <c r="C22" s="7"/>
      <c r="D22" s="7"/>
      <c r="E22" s="7"/>
      <c r="F22" s="7"/>
      <c r="G22" s="7"/>
      <c r="H22" s="7"/>
      <c r="I22" s="7"/>
      <c r="J22" s="7"/>
    </row>
    <row r="23" spans="2:10" x14ac:dyDescent="0.25">
      <c r="B23" s="7"/>
      <c r="C23" s="7"/>
      <c r="D23" s="7"/>
      <c r="E23" s="7"/>
      <c r="F23" s="7"/>
      <c r="G23" s="7"/>
      <c r="H23" s="7"/>
      <c r="I23" s="7"/>
      <c r="J23" s="7"/>
    </row>
    <row r="24" spans="2:10" x14ac:dyDescent="0.25">
      <c r="B24" s="7"/>
      <c r="C24" s="7"/>
      <c r="D24" s="7"/>
      <c r="E24" s="7"/>
      <c r="F24" s="7"/>
      <c r="G24" s="7"/>
      <c r="H24" s="7"/>
      <c r="I24" s="7"/>
      <c r="J24" s="7"/>
    </row>
    <row r="25" spans="2:10" x14ac:dyDescent="0.25">
      <c r="B25" s="7"/>
      <c r="C25" s="7"/>
      <c r="D25" s="7"/>
      <c r="E25" s="7"/>
      <c r="F25" s="7"/>
      <c r="G25" s="7"/>
      <c r="H25" s="7"/>
      <c r="I25" s="7"/>
      <c r="J25" s="7"/>
    </row>
    <row r="26" spans="2:10" x14ac:dyDescent="0.25">
      <c r="B26" s="7"/>
      <c r="C26" s="7"/>
      <c r="D26" s="7"/>
      <c r="E26" s="7"/>
      <c r="F26" s="7"/>
      <c r="G26" s="7"/>
      <c r="H26" s="7"/>
      <c r="I26" s="7"/>
      <c r="J26" s="7"/>
    </row>
    <row r="27" spans="2:10" x14ac:dyDescent="0.25">
      <c r="B27" s="7"/>
      <c r="C27" s="7"/>
      <c r="D27" s="7"/>
      <c r="E27" s="7"/>
      <c r="F27" s="7"/>
      <c r="G27" s="7"/>
      <c r="H27" s="7"/>
      <c r="I27" s="7"/>
      <c r="J27" s="7"/>
    </row>
    <row r="28" spans="2:10" x14ac:dyDescent="0.25">
      <c r="B28" s="7"/>
      <c r="C28" s="7"/>
      <c r="D28" s="7"/>
      <c r="E28" s="7"/>
      <c r="F28" s="7"/>
      <c r="G28" s="7"/>
      <c r="H28" s="7"/>
      <c r="I28" s="7"/>
      <c r="J28" s="7"/>
    </row>
    <row r="29" spans="2:10" x14ac:dyDescent="0.25">
      <c r="B29" s="7"/>
      <c r="C29" s="7"/>
      <c r="D29" s="7"/>
      <c r="E29" s="7"/>
      <c r="F29" s="7"/>
      <c r="G29" s="7"/>
      <c r="H29" s="7"/>
      <c r="I29" s="7"/>
      <c r="J29" s="7"/>
    </row>
    <row r="30" spans="2:10" x14ac:dyDescent="0.25">
      <c r="B30" s="7"/>
      <c r="C30" s="7"/>
      <c r="D30" s="7"/>
      <c r="E30" s="7"/>
      <c r="F30" s="7"/>
      <c r="G30" s="7"/>
      <c r="H30" s="7"/>
      <c r="I30" s="7"/>
      <c r="J30" s="7"/>
    </row>
    <row r="31" spans="2:10" x14ac:dyDescent="0.25">
      <c r="B31" s="7"/>
      <c r="C31" s="7"/>
      <c r="D31" s="7"/>
      <c r="E31" s="7"/>
      <c r="F31" s="7"/>
      <c r="G31" s="7"/>
      <c r="H31" s="7"/>
      <c r="I31" s="7"/>
      <c r="J31" s="7"/>
    </row>
    <row r="32" spans="2:10" x14ac:dyDescent="0.25">
      <c r="B32" s="7"/>
      <c r="C32" s="7"/>
      <c r="D32" s="7"/>
      <c r="E32" s="7"/>
      <c r="F32" s="7"/>
      <c r="G32" s="7"/>
      <c r="H32" s="7"/>
      <c r="I32" s="7"/>
      <c r="J32" s="7"/>
    </row>
    <row r="33" spans="2:10" x14ac:dyDescent="0.25">
      <c r="B33" s="7"/>
      <c r="C33" s="7"/>
      <c r="D33" s="7"/>
      <c r="E33" s="7"/>
      <c r="F33" s="7"/>
      <c r="G33" s="7"/>
      <c r="H33" s="7"/>
      <c r="I33" s="7"/>
      <c r="J33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All-DM</vt:lpstr>
      <vt:lpstr>Compare with fuzzy AHP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</dc:creator>
  <cp:lastModifiedBy>Naim Ahmad</cp:lastModifiedBy>
  <dcterms:created xsi:type="dcterms:W3CDTF">2020-01-26T05:24:18Z</dcterms:created>
  <dcterms:modified xsi:type="dcterms:W3CDTF">2024-02-10T09:35:41Z</dcterms:modified>
</cp:coreProperties>
</file>