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earch\AAHE\Website\files\"/>
    </mc:Choice>
  </mc:AlternateContent>
  <xr:revisionPtr revIDLastSave="0" documentId="13_ncr:1_{908E0AA0-6B7A-41BC-A05B-DF9A53F6E7FB}" xr6:coauthVersionLast="47" xr6:coauthVersionMax="47" xr10:uidLastSave="{00000000-0000-0000-0000-000000000000}"/>
  <bookViews>
    <workbookView xWindow="-120" yWindow="-120" windowWidth="20730" windowHeight="11160" xr2:uid="{405FC6D6-AEDD-457C-AB44-1F7FAA7CC61D}"/>
  </bookViews>
  <sheets>
    <sheet name="Introduction" sheetId="10" r:id="rId1"/>
    <sheet name="DM1" sheetId="1" r:id="rId2"/>
    <sheet name="DM2" sheetId="3" r:id="rId3"/>
    <sheet name="DM3" sheetId="6" r:id="rId4"/>
    <sheet name="Aggregation" sheetId="5" r:id="rId5"/>
    <sheet name="sensitivity analysis" sheetId="9" r:id="rId6"/>
    <sheet name="Fuzzy" sheetId="4" r:id="rId7"/>
  </sheets>
  <definedNames>
    <definedName name="Fuzzy">Fuzzy!$A$2:$D$18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9" l="1"/>
  <c r="D2" i="9"/>
  <c r="K13" i="5"/>
  <c r="K10" i="5"/>
  <c r="J2" i="5"/>
  <c r="G2" i="5"/>
  <c r="F2" i="5"/>
  <c r="E2" i="5"/>
  <c r="B2" i="5"/>
  <c r="B5" i="1"/>
  <c r="J1" i="9" l="1"/>
  <c r="N15" i="9"/>
  <c r="O15" i="9"/>
  <c r="J15" i="9"/>
  <c r="K15" i="9"/>
  <c r="L15" i="9"/>
  <c r="M15" i="9"/>
  <c r="K1" i="9" l="1"/>
  <c r="K3" i="9" s="1"/>
  <c r="J3" i="9"/>
  <c r="K2" i="9" l="1"/>
  <c r="L1" i="9"/>
  <c r="J2" i="9"/>
  <c r="M1" i="9" l="1"/>
  <c r="L3" i="9"/>
  <c r="L2" i="9"/>
  <c r="F2" i="1"/>
  <c r="E16" i="6"/>
  <c r="D16" i="6"/>
  <c r="C16" i="6"/>
  <c r="B16" i="6"/>
  <c r="D15" i="6"/>
  <c r="C15" i="6"/>
  <c r="B15" i="6"/>
  <c r="C14" i="6"/>
  <c r="B14" i="6"/>
  <c r="B13" i="6"/>
  <c r="E16" i="3"/>
  <c r="D16" i="3"/>
  <c r="C16" i="3"/>
  <c r="B16" i="3"/>
  <c r="D15" i="3"/>
  <c r="C15" i="3"/>
  <c r="B15" i="3"/>
  <c r="C14" i="3"/>
  <c r="B14" i="3"/>
  <c r="B13" i="3"/>
  <c r="C14" i="1"/>
  <c r="B14" i="1"/>
  <c r="C29" i="1"/>
  <c r="B29" i="1"/>
  <c r="B28" i="1"/>
  <c r="B4" i="1"/>
  <c r="B3" i="1"/>
  <c r="C4" i="1"/>
  <c r="B3" i="3"/>
  <c r="B4" i="3"/>
  <c r="C4" i="3"/>
  <c r="B3" i="6"/>
  <c r="B4" i="6"/>
  <c r="C4" i="6"/>
  <c r="M3" i="9" l="1"/>
  <c r="N1" i="9"/>
  <c r="N3" i="9" s="1"/>
  <c r="C39" i="1"/>
  <c r="B39" i="1"/>
  <c r="B38" i="1"/>
  <c r="M2" i="9" l="1"/>
  <c r="O1" i="9"/>
  <c r="O3" i="9" s="1"/>
  <c r="N2" i="9"/>
  <c r="J42" i="6"/>
  <c r="I42" i="6"/>
  <c r="H42" i="6"/>
  <c r="J41" i="6"/>
  <c r="I41" i="6"/>
  <c r="H41" i="6"/>
  <c r="G41" i="6"/>
  <c r="F41" i="6"/>
  <c r="E41" i="6"/>
  <c r="J40" i="6"/>
  <c r="I40" i="6"/>
  <c r="H40" i="6"/>
  <c r="G40" i="6"/>
  <c r="F40" i="6"/>
  <c r="E40" i="6"/>
  <c r="D40" i="6"/>
  <c r="C40" i="6"/>
  <c r="B40" i="6"/>
  <c r="C39" i="6"/>
  <c r="E42" i="6" s="1"/>
  <c r="B39" i="6"/>
  <c r="D42" i="6" s="1"/>
  <c r="B38" i="6"/>
  <c r="B41" i="6" s="1"/>
  <c r="J32" i="6"/>
  <c r="I32" i="6"/>
  <c r="H32" i="6"/>
  <c r="J31" i="6"/>
  <c r="I31" i="6"/>
  <c r="H31" i="6"/>
  <c r="G31" i="6"/>
  <c r="F31" i="6"/>
  <c r="E31" i="6"/>
  <c r="J30" i="6"/>
  <c r="I30" i="6"/>
  <c r="H30" i="6"/>
  <c r="G30" i="6"/>
  <c r="F30" i="6"/>
  <c r="E30" i="6"/>
  <c r="D30" i="6"/>
  <c r="C30" i="6"/>
  <c r="B30" i="6"/>
  <c r="C29" i="6"/>
  <c r="G32" i="6" s="1"/>
  <c r="B29" i="6"/>
  <c r="C32" i="6" s="1"/>
  <c r="B28" i="6"/>
  <c r="P22" i="6"/>
  <c r="O22" i="6"/>
  <c r="N22" i="6"/>
  <c r="M22" i="6"/>
  <c r="L22" i="6"/>
  <c r="P21" i="6"/>
  <c r="O21" i="6"/>
  <c r="N21" i="6"/>
  <c r="M21" i="6"/>
  <c r="L21" i="6"/>
  <c r="K21" i="6"/>
  <c r="H21" i="6"/>
  <c r="D21" i="6"/>
  <c r="P20" i="6"/>
  <c r="O20" i="6"/>
  <c r="N20" i="6"/>
  <c r="M20" i="6"/>
  <c r="L20" i="6"/>
  <c r="K20" i="6"/>
  <c r="J20" i="6"/>
  <c r="I20" i="6"/>
  <c r="H20" i="6"/>
  <c r="P19" i="6"/>
  <c r="O19" i="6"/>
  <c r="N19" i="6"/>
  <c r="M19" i="6"/>
  <c r="L19" i="6"/>
  <c r="K19" i="6"/>
  <c r="J19" i="6"/>
  <c r="I19" i="6"/>
  <c r="H19" i="6"/>
  <c r="G19" i="6"/>
  <c r="F19" i="6"/>
  <c r="E19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K22" i="6"/>
  <c r="J22" i="6"/>
  <c r="G22" i="6"/>
  <c r="B21" i="6"/>
  <c r="E20" i="6"/>
  <c r="D20" i="6"/>
  <c r="D19" i="6"/>
  <c r="J7" i="6"/>
  <c r="I7" i="6"/>
  <c r="H7" i="6"/>
  <c r="J6" i="6"/>
  <c r="I6" i="6"/>
  <c r="H6" i="6"/>
  <c r="G6" i="6"/>
  <c r="F6" i="6"/>
  <c r="E6" i="6"/>
  <c r="J5" i="6"/>
  <c r="I5" i="6"/>
  <c r="H5" i="6"/>
  <c r="G5" i="6"/>
  <c r="F5" i="6"/>
  <c r="E5" i="6"/>
  <c r="D5" i="6"/>
  <c r="C5" i="6"/>
  <c r="B5" i="6"/>
  <c r="F7" i="6"/>
  <c r="B7" i="6"/>
  <c r="C6" i="6"/>
  <c r="C39" i="3"/>
  <c r="F42" i="3" s="1"/>
  <c r="B39" i="3"/>
  <c r="B42" i="3" s="1"/>
  <c r="B38" i="3"/>
  <c r="B41" i="3" s="1"/>
  <c r="C29" i="3"/>
  <c r="G32" i="3" s="1"/>
  <c r="B29" i="3"/>
  <c r="B32" i="3" s="1"/>
  <c r="B28" i="3"/>
  <c r="B31" i="3" s="1"/>
  <c r="C7" i="3"/>
  <c r="F7" i="3"/>
  <c r="B6" i="3"/>
  <c r="J42" i="3"/>
  <c r="I42" i="3"/>
  <c r="H42" i="3"/>
  <c r="J41" i="3"/>
  <c r="I41" i="3"/>
  <c r="H41" i="3"/>
  <c r="G41" i="3"/>
  <c r="F41" i="3"/>
  <c r="E41" i="3"/>
  <c r="J40" i="3"/>
  <c r="I40" i="3"/>
  <c r="H40" i="3"/>
  <c r="G40" i="3"/>
  <c r="F40" i="3"/>
  <c r="E40" i="3"/>
  <c r="D40" i="3"/>
  <c r="C40" i="3"/>
  <c r="B40" i="3"/>
  <c r="J32" i="3"/>
  <c r="I32" i="3"/>
  <c r="H32" i="3"/>
  <c r="C32" i="3"/>
  <c r="J31" i="3"/>
  <c r="I31" i="3"/>
  <c r="H31" i="3"/>
  <c r="G31" i="3"/>
  <c r="F31" i="3"/>
  <c r="E31" i="3"/>
  <c r="C31" i="3"/>
  <c r="J30" i="3"/>
  <c r="I30" i="3"/>
  <c r="H30" i="3"/>
  <c r="G30" i="3"/>
  <c r="F30" i="3"/>
  <c r="E30" i="3"/>
  <c r="D30" i="3"/>
  <c r="C30" i="3"/>
  <c r="B30" i="3"/>
  <c r="P22" i="3"/>
  <c r="O22" i="3"/>
  <c r="N22" i="3"/>
  <c r="P21" i="3"/>
  <c r="O21" i="3"/>
  <c r="N21" i="3"/>
  <c r="M21" i="3"/>
  <c r="L21" i="3"/>
  <c r="K21" i="3"/>
  <c r="J21" i="3"/>
  <c r="P20" i="3"/>
  <c r="O20" i="3"/>
  <c r="N20" i="3"/>
  <c r="M20" i="3"/>
  <c r="L20" i="3"/>
  <c r="K20" i="3"/>
  <c r="J20" i="3"/>
  <c r="I20" i="3"/>
  <c r="H20" i="3"/>
  <c r="B20" i="3"/>
  <c r="P19" i="3"/>
  <c r="O19" i="3"/>
  <c r="N19" i="3"/>
  <c r="M19" i="3"/>
  <c r="L19" i="3"/>
  <c r="K19" i="3"/>
  <c r="J19" i="3"/>
  <c r="I19" i="3"/>
  <c r="H19" i="3"/>
  <c r="G19" i="3"/>
  <c r="F19" i="3"/>
  <c r="E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M22" i="3"/>
  <c r="I22" i="3"/>
  <c r="E22" i="3"/>
  <c r="D22" i="3"/>
  <c r="H21" i="3"/>
  <c r="G21" i="3"/>
  <c r="E20" i="3"/>
  <c r="C20" i="3"/>
  <c r="B19" i="3"/>
  <c r="J7" i="3"/>
  <c r="I7" i="3"/>
  <c r="H7" i="3"/>
  <c r="J6" i="3"/>
  <c r="I6" i="3"/>
  <c r="H6" i="3"/>
  <c r="G6" i="3"/>
  <c r="F6" i="3"/>
  <c r="E6" i="3"/>
  <c r="J5" i="3"/>
  <c r="I5" i="3"/>
  <c r="H5" i="3"/>
  <c r="G5" i="3"/>
  <c r="F5" i="3"/>
  <c r="E5" i="3"/>
  <c r="D5" i="3"/>
  <c r="C5" i="3"/>
  <c r="B5" i="3"/>
  <c r="J42" i="1"/>
  <c r="J58" i="5" s="1"/>
  <c r="I42" i="1"/>
  <c r="I58" i="5" s="1"/>
  <c r="H42" i="1"/>
  <c r="H58" i="5" s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D56" i="5" s="1"/>
  <c r="C40" i="1"/>
  <c r="B40" i="1"/>
  <c r="B56" i="5" s="1"/>
  <c r="B30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H42" i="5" s="1"/>
  <c r="G30" i="1"/>
  <c r="F30" i="1"/>
  <c r="E30" i="1"/>
  <c r="D30" i="1"/>
  <c r="D42" i="5" s="1"/>
  <c r="C30" i="1"/>
  <c r="N22" i="1"/>
  <c r="O22" i="1"/>
  <c r="P22" i="1"/>
  <c r="N21" i="1"/>
  <c r="O21" i="1"/>
  <c r="P21" i="1"/>
  <c r="N20" i="1"/>
  <c r="O20" i="1"/>
  <c r="P20" i="1"/>
  <c r="N19" i="1"/>
  <c r="O19" i="1"/>
  <c r="P19" i="1"/>
  <c r="K21" i="1"/>
  <c r="L21" i="1"/>
  <c r="M21" i="1"/>
  <c r="K20" i="1"/>
  <c r="L20" i="1"/>
  <c r="M20" i="1"/>
  <c r="K19" i="1"/>
  <c r="L19" i="1"/>
  <c r="M19" i="1"/>
  <c r="H20" i="1"/>
  <c r="I20" i="1"/>
  <c r="J20" i="1"/>
  <c r="H19" i="1"/>
  <c r="I19" i="1"/>
  <c r="J19" i="1"/>
  <c r="F20" i="1"/>
  <c r="G20" i="1"/>
  <c r="E19" i="1"/>
  <c r="F19" i="1"/>
  <c r="G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G5" i="1"/>
  <c r="H6" i="1"/>
  <c r="I6" i="1"/>
  <c r="J6" i="1"/>
  <c r="H7" i="1"/>
  <c r="I7" i="1"/>
  <c r="J7" i="1"/>
  <c r="E6" i="1"/>
  <c r="F6" i="1"/>
  <c r="G6" i="1"/>
  <c r="E7" i="1"/>
  <c r="F7" i="1"/>
  <c r="G7" i="1"/>
  <c r="B7" i="1"/>
  <c r="C7" i="1"/>
  <c r="D7" i="1"/>
  <c r="B6" i="1"/>
  <c r="C6" i="1"/>
  <c r="D6" i="1"/>
  <c r="J5" i="1"/>
  <c r="I5" i="1"/>
  <c r="H5" i="1"/>
  <c r="F5" i="1"/>
  <c r="E5" i="1"/>
  <c r="D5" i="1"/>
  <c r="C5" i="1"/>
  <c r="B13" i="1"/>
  <c r="C19" i="1" s="1"/>
  <c r="E16" i="1"/>
  <c r="M22" i="1" s="1"/>
  <c r="D16" i="1"/>
  <c r="J22" i="1" s="1"/>
  <c r="D15" i="1"/>
  <c r="J21" i="1" s="1"/>
  <c r="C16" i="1"/>
  <c r="E22" i="1" s="1"/>
  <c r="C15" i="1"/>
  <c r="G21" i="1" s="1"/>
  <c r="E20" i="1"/>
  <c r="B16" i="1"/>
  <c r="C22" i="1" s="1"/>
  <c r="B15" i="1"/>
  <c r="D21" i="1" s="1"/>
  <c r="C20" i="1"/>
  <c r="E43" i="5" l="1"/>
  <c r="N29" i="5"/>
  <c r="F57" i="5"/>
  <c r="G11" i="5"/>
  <c r="H44" i="5"/>
  <c r="E57" i="5"/>
  <c r="L27" i="5"/>
  <c r="J28" i="5"/>
  <c r="O28" i="5"/>
  <c r="C42" i="5"/>
  <c r="G42" i="5"/>
  <c r="C56" i="5"/>
  <c r="B48" i="5" s="1"/>
  <c r="M30" i="5"/>
  <c r="L29" i="5"/>
  <c r="K29" i="5"/>
  <c r="M26" i="5"/>
  <c r="M27" i="5"/>
  <c r="L28" i="5"/>
  <c r="L26" i="5"/>
  <c r="K28" i="5"/>
  <c r="I44" i="5"/>
  <c r="J26" i="5"/>
  <c r="J27" i="5"/>
  <c r="M29" i="5"/>
  <c r="K26" i="5"/>
  <c r="K27" i="5"/>
  <c r="M28" i="5"/>
  <c r="J44" i="5"/>
  <c r="G57" i="5"/>
  <c r="F43" i="5"/>
  <c r="G43" i="5"/>
  <c r="B42" i="5"/>
  <c r="B34" i="5" s="1"/>
  <c r="F21" i="1"/>
  <c r="D50" i="5"/>
  <c r="P30" i="5"/>
  <c r="I28" i="5"/>
  <c r="E21" i="1"/>
  <c r="O2" i="9"/>
  <c r="E27" i="5"/>
  <c r="G27" i="5"/>
  <c r="N30" i="5"/>
  <c r="F27" i="5"/>
  <c r="H12" i="5"/>
  <c r="O30" i="5"/>
  <c r="I22" i="1"/>
  <c r="B26" i="5"/>
  <c r="H28" i="5"/>
  <c r="C26" i="5"/>
  <c r="P28" i="5"/>
  <c r="O29" i="5"/>
  <c r="H27" i="5"/>
  <c r="P27" i="5"/>
  <c r="D26" i="5"/>
  <c r="N28" i="5"/>
  <c r="F26" i="5"/>
  <c r="N26" i="5"/>
  <c r="P29" i="5"/>
  <c r="I27" i="5"/>
  <c r="H22" i="1"/>
  <c r="I21" i="1"/>
  <c r="E28" i="5"/>
  <c r="O27" i="5"/>
  <c r="N27" i="5"/>
  <c r="F21" i="3"/>
  <c r="B19" i="6"/>
  <c r="C21" i="6"/>
  <c r="G26" i="5"/>
  <c r="O26" i="5"/>
  <c r="H26" i="5"/>
  <c r="P26" i="5"/>
  <c r="C19" i="3"/>
  <c r="E26" i="5"/>
  <c r="I26" i="5"/>
  <c r="D19" i="3"/>
  <c r="B20" i="1"/>
  <c r="D20" i="1"/>
  <c r="H21" i="1"/>
  <c r="H29" i="5" s="1"/>
  <c r="J43" i="5"/>
  <c r="G44" i="5"/>
  <c r="C44" i="5"/>
  <c r="E42" i="5"/>
  <c r="I43" i="5"/>
  <c r="F32" i="6"/>
  <c r="H43" i="5"/>
  <c r="E32" i="6"/>
  <c r="I42" i="5"/>
  <c r="J42" i="5"/>
  <c r="F42" i="5"/>
  <c r="F11" i="5"/>
  <c r="E11" i="5"/>
  <c r="J12" i="5"/>
  <c r="D10" i="5"/>
  <c r="B10" i="5"/>
  <c r="C10" i="5"/>
  <c r="I12" i="5"/>
  <c r="J56" i="5"/>
  <c r="E56" i="5"/>
  <c r="D42" i="3"/>
  <c r="D58" i="5" s="1"/>
  <c r="C41" i="3"/>
  <c r="D41" i="3"/>
  <c r="H56" i="5"/>
  <c r="G42" i="3"/>
  <c r="J57" i="5"/>
  <c r="B42" i="6"/>
  <c r="B58" i="5" s="1"/>
  <c r="I56" i="5"/>
  <c r="H57" i="5"/>
  <c r="E42" i="3"/>
  <c r="I57" i="5"/>
  <c r="G56" i="5"/>
  <c r="B57" i="5"/>
  <c r="C42" i="3"/>
  <c r="F56" i="5"/>
  <c r="L22" i="1"/>
  <c r="K22" i="1"/>
  <c r="F22" i="1"/>
  <c r="G22" i="1"/>
  <c r="D22" i="1"/>
  <c r="B22" i="1"/>
  <c r="B21" i="1"/>
  <c r="C21" i="1"/>
  <c r="B19" i="1"/>
  <c r="D19" i="1"/>
  <c r="I11" i="5"/>
  <c r="H11" i="5"/>
  <c r="F12" i="5"/>
  <c r="B7" i="3"/>
  <c r="B12" i="5" s="1"/>
  <c r="J11" i="5"/>
  <c r="H10" i="5"/>
  <c r="D7" i="3"/>
  <c r="E7" i="3"/>
  <c r="I10" i="5"/>
  <c r="J10" i="5"/>
  <c r="D7" i="6"/>
  <c r="G10" i="5"/>
  <c r="F10" i="5"/>
  <c r="E10" i="5"/>
  <c r="C7" i="6"/>
  <c r="C12" i="5" s="1"/>
  <c r="C41" i="6"/>
  <c r="D41" i="6"/>
  <c r="D32" i="6"/>
  <c r="E22" i="6"/>
  <c r="E30" i="5" s="1"/>
  <c r="F22" i="6"/>
  <c r="B20" i="6"/>
  <c r="C20" i="6"/>
  <c r="C28" i="5" s="1"/>
  <c r="B6" i="6"/>
  <c r="D6" i="6"/>
  <c r="C22" i="6"/>
  <c r="B22" i="6"/>
  <c r="F42" i="6"/>
  <c r="F58" i="5" s="1"/>
  <c r="E7" i="6"/>
  <c r="D31" i="6"/>
  <c r="C31" i="6"/>
  <c r="B31" i="6"/>
  <c r="G42" i="6"/>
  <c r="G7" i="6"/>
  <c r="F21" i="6"/>
  <c r="E21" i="6"/>
  <c r="C19" i="6"/>
  <c r="F20" i="6"/>
  <c r="H22" i="6"/>
  <c r="J21" i="6"/>
  <c r="J29" i="5" s="1"/>
  <c r="I21" i="6"/>
  <c r="G20" i="6"/>
  <c r="G21" i="6"/>
  <c r="G29" i="5" s="1"/>
  <c r="D22" i="6"/>
  <c r="I22" i="6"/>
  <c r="C42" i="6"/>
  <c r="B32" i="6"/>
  <c r="E32" i="3"/>
  <c r="F32" i="3"/>
  <c r="D32" i="3"/>
  <c r="D31" i="3"/>
  <c r="K22" i="3"/>
  <c r="L22" i="3"/>
  <c r="L30" i="5" s="1"/>
  <c r="J22" i="3"/>
  <c r="J30" i="5" s="1"/>
  <c r="I21" i="3"/>
  <c r="G22" i="3"/>
  <c r="E21" i="3"/>
  <c r="D20" i="3"/>
  <c r="G7" i="3"/>
  <c r="C6" i="3"/>
  <c r="C11" i="5" s="1"/>
  <c r="D6" i="3"/>
  <c r="G20" i="3"/>
  <c r="F20" i="3"/>
  <c r="B22" i="3"/>
  <c r="D21" i="3"/>
  <c r="C21" i="3"/>
  <c r="B21" i="3"/>
  <c r="C22" i="3"/>
  <c r="F22" i="3"/>
  <c r="H22" i="3"/>
  <c r="C49" i="5" l="1"/>
  <c r="M42" i="5"/>
  <c r="K30" i="5"/>
  <c r="D36" i="5"/>
  <c r="C35" i="5"/>
  <c r="K42" i="5"/>
  <c r="C2" i="5"/>
  <c r="D44" i="5"/>
  <c r="M44" i="5" s="1"/>
  <c r="D17" i="5"/>
  <c r="C17" i="5"/>
  <c r="F20" i="5"/>
  <c r="C3" i="5"/>
  <c r="M56" i="5"/>
  <c r="E19" i="5"/>
  <c r="C48" i="5"/>
  <c r="B43" i="5"/>
  <c r="K43" i="5" s="1"/>
  <c r="D4" i="5"/>
  <c r="D28" i="5"/>
  <c r="G30" i="5"/>
  <c r="E18" i="5"/>
  <c r="I30" i="5"/>
  <c r="E17" i="5"/>
  <c r="F18" i="5"/>
  <c r="D18" i="5"/>
  <c r="B16" i="5"/>
  <c r="F19" i="5"/>
  <c r="R26" i="5"/>
  <c r="I29" i="5"/>
  <c r="D19" i="5" s="1"/>
  <c r="C30" i="5"/>
  <c r="H30" i="5"/>
  <c r="E29" i="5"/>
  <c r="F17" i="5"/>
  <c r="F16" i="5"/>
  <c r="G28" i="5"/>
  <c r="F29" i="5"/>
  <c r="F28" i="5"/>
  <c r="R28" i="5" s="1"/>
  <c r="F30" i="5"/>
  <c r="E16" i="5"/>
  <c r="C16" i="5"/>
  <c r="C27" i="5"/>
  <c r="R27" i="5" s="1"/>
  <c r="B28" i="5"/>
  <c r="Q28" i="5" s="1"/>
  <c r="D16" i="5"/>
  <c r="S26" i="5"/>
  <c r="Q26" i="5"/>
  <c r="B29" i="5"/>
  <c r="D29" i="5"/>
  <c r="S29" i="5" s="1"/>
  <c r="F44" i="5"/>
  <c r="L44" i="5" s="1"/>
  <c r="E44" i="5"/>
  <c r="C43" i="5"/>
  <c r="L43" i="5" s="1"/>
  <c r="L42" i="5"/>
  <c r="C34" i="5"/>
  <c r="D43" i="5"/>
  <c r="D35" i="5"/>
  <c r="D34" i="5"/>
  <c r="B44" i="5"/>
  <c r="D49" i="5"/>
  <c r="D48" i="5"/>
  <c r="D3" i="5"/>
  <c r="D2" i="5"/>
  <c r="K56" i="5"/>
  <c r="C58" i="5"/>
  <c r="B50" i="5" s="1"/>
  <c r="K57" i="5"/>
  <c r="E58" i="5"/>
  <c r="G58" i="5"/>
  <c r="M58" i="5" s="1"/>
  <c r="D57" i="5"/>
  <c r="M57" i="5" s="1"/>
  <c r="C57" i="5"/>
  <c r="L57" i="5" s="1"/>
  <c r="L56" i="5"/>
  <c r="D30" i="5"/>
  <c r="B30" i="5"/>
  <c r="C29" i="5"/>
  <c r="B27" i="5"/>
  <c r="D27" i="5"/>
  <c r="S27" i="5" s="1"/>
  <c r="L11" i="5"/>
  <c r="L10" i="5"/>
  <c r="D12" i="5"/>
  <c r="B4" i="5" s="1"/>
  <c r="E12" i="5"/>
  <c r="M10" i="5"/>
  <c r="G12" i="5"/>
  <c r="L12" i="5"/>
  <c r="D11" i="5"/>
  <c r="M11" i="5" s="1"/>
  <c r="B11" i="5"/>
  <c r="L45" i="5" l="1"/>
  <c r="K59" i="5"/>
  <c r="K16" i="5"/>
  <c r="S30" i="5"/>
  <c r="L13" i="5"/>
  <c r="C36" i="5"/>
  <c r="F35" i="5" s="1"/>
  <c r="C20" i="5"/>
  <c r="E20" i="5"/>
  <c r="J16" i="5" s="1"/>
  <c r="B49" i="5"/>
  <c r="E49" i="5" s="1"/>
  <c r="S28" i="5"/>
  <c r="D20" i="5"/>
  <c r="I16" i="5" s="1"/>
  <c r="Q29" i="5"/>
  <c r="C19" i="5"/>
  <c r="K20" i="5"/>
  <c r="K18" i="5"/>
  <c r="K17" i="5"/>
  <c r="R29" i="5"/>
  <c r="K19" i="5"/>
  <c r="I18" i="5"/>
  <c r="R30" i="5"/>
  <c r="C18" i="5"/>
  <c r="B18" i="5"/>
  <c r="B17" i="5"/>
  <c r="B20" i="5"/>
  <c r="B19" i="5"/>
  <c r="K44" i="5"/>
  <c r="M45" i="5" s="1"/>
  <c r="G34" i="5"/>
  <c r="G35" i="5"/>
  <c r="G36" i="5"/>
  <c r="B35" i="5"/>
  <c r="M43" i="5"/>
  <c r="B36" i="5"/>
  <c r="K58" i="5"/>
  <c r="M59" i="5" s="1"/>
  <c r="C50" i="5"/>
  <c r="F49" i="5" s="1"/>
  <c r="C4" i="5"/>
  <c r="B3" i="5"/>
  <c r="K11" i="5"/>
  <c r="K12" i="5"/>
  <c r="G50" i="5"/>
  <c r="L58" i="5"/>
  <c r="L59" i="5" s="1"/>
  <c r="G48" i="5"/>
  <c r="G49" i="5"/>
  <c r="Q30" i="5"/>
  <c r="Q27" i="5"/>
  <c r="G4" i="5"/>
  <c r="G3" i="5"/>
  <c r="M12" i="5"/>
  <c r="K45" i="5" l="1"/>
  <c r="N42" i="5" s="1"/>
  <c r="Q31" i="5"/>
  <c r="T26" i="5" s="1"/>
  <c r="R31" i="5"/>
  <c r="U26" i="5" s="1"/>
  <c r="O56" i="5"/>
  <c r="S31" i="5"/>
  <c r="G16" i="5"/>
  <c r="M13" i="5"/>
  <c r="H2" i="5"/>
  <c r="N10" i="5"/>
  <c r="O12" i="5"/>
  <c r="N11" i="5"/>
  <c r="J18" i="5"/>
  <c r="J20" i="5"/>
  <c r="F36" i="5"/>
  <c r="F34" i="5"/>
  <c r="J19" i="5"/>
  <c r="I20" i="5"/>
  <c r="I17" i="5"/>
  <c r="J17" i="5"/>
  <c r="I19" i="5"/>
  <c r="H19" i="5"/>
  <c r="H17" i="5"/>
  <c r="H16" i="5"/>
  <c r="H18" i="5"/>
  <c r="H20" i="5"/>
  <c r="N43" i="5"/>
  <c r="E34" i="5"/>
  <c r="N44" i="5"/>
  <c r="E36" i="5"/>
  <c r="E35" i="5"/>
  <c r="H35" i="5" s="1"/>
  <c r="N58" i="5"/>
  <c r="E48" i="5"/>
  <c r="E50" i="5"/>
  <c r="N56" i="5"/>
  <c r="F48" i="5"/>
  <c r="N57" i="5"/>
  <c r="H49" i="5"/>
  <c r="F50" i="5"/>
  <c r="O58" i="5"/>
  <c r="O57" i="5"/>
  <c r="G17" i="5"/>
  <c r="G18" i="5"/>
  <c r="G19" i="5"/>
  <c r="G20" i="5"/>
  <c r="O11" i="5"/>
  <c r="F3" i="5"/>
  <c r="O10" i="5"/>
  <c r="F4" i="5"/>
  <c r="N12" i="5"/>
  <c r="E3" i="5"/>
  <c r="E4" i="5"/>
  <c r="T29" i="5" l="1"/>
  <c r="O44" i="5"/>
  <c r="O42" i="5"/>
  <c r="O43" i="5"/>
  <c r="P58" i="5"/>
  <c r="Q58" i="5" s="1"/>
  <c r="P56" i="5"/>
  <c r="Q56" i="5" s="1"/>
  <c r="P57" i="5"/>
  <c r="Q57" i="5" s="1"/>
  <c r="T30" i="5"/>
  <c r="T27" i="5"/>
  <c r="P11" i="5"/>
  <c r="Q11" i="5" s="1"/>
  <c r="H36" i="5"/>
  <c r="T28" i="5"/>
  <c r="H34" i="5"/>
  <c r="L19" i="5"/>
  <c r="U28" i="5"/>
  <c r="U27" i="5"/>
  <c r="U30" i="5"/>
  <c r="U29" i="5"/>
  <c r="L16" i="5"/>
  <c r="L18" i="5"/>
  <c r="L20" i="5"/>
  <c r="L17" i="5"/>
  <c r="P10" i="5"/>
  <c r="Q10" i="5" s="1"/>
  <c r="H50" i="5"/>
  <c r="H48" i="5"/>
  <c r="H3" i="5"/>
  <c r="H4" i="5"/>
  <c r="P42" i="5" l="1"/>
  <c r="Q42" i="5" s="1"/>
  <c r="P44" i="5"/>
  <c r="Q44" i="5" s="1"/>
  <c r="P43" i="5"/>
  <c r="Q43" i="5" s="1"/>
  <c r="V29" i="5"/>
  <c r="W29" i="5" s="1"/>
  <c r="V26" i="5"/>
  <c r="W26" i="5" s="1"/>
  <c r="V27" i="5"/>
  <c r="W27" i="5" s="1"/>
  <c r="V28" i="5"/>
  <c r="W28" i="5" s="1"/>
  <c r="V30" i="5"/>
  <c r="W30" i="5" s="1"/>
  <c r="I34" i="5" a="1"/>
  <c r="I35" i="5" s="1"/>
  <c r="J35" i="5" s="1"/>
  <c r="P12" i="5"/>
  <c r="Q12" i="5" s="1"/>
  <c r="Q13" i="5" s="1"/>
  <c r="R12" i="5" s="1"/>
  <c r="B8" i="9" s="1"/>
  <c r="I3" i="9" s="1"/>
  <c r="I2" i="5" a="1"/>
  <c r="I48" i="5" a="1"/>
  <c r="M16" i="5" a="1"/>
  <c r="Q59" i="5"/>
  <c r="R58" i="5" s="1"/>
  <c r="D10" i="9" s="1"/>
  <c r="J13" i="9" l="1"/>
  <c r="K13" i="9"/>
  <c r="L13" i="9"/>
  <c r="N13" i="9"/>
  <c r="M13" i="9"/>
  <c r="O13" i="9"/>
  <c r="I11" i="9"/>
  <c r="I13" i="9"/>
  <c r="Q45" i="5"/>
  <c r="R42" i="5" s="1"/>
  <c r="D5" i="9" s="1"/>
  <c r="E10" i="9"/>
  <c r="I34" i="5"/>
  <c r="I36" i="5"/>
  <c r="J36" i="5" s="1"/>
  <c r="R10" i="5"/>
  <c r="B2" i="9" s="1"/>
  <c r="I50" i="5"/>
  <c r="J50" i="5" s="1"/>
  <c r="I48" i="5"/>
  <c r="J48" i="5" s="1"/>
  <c r="I49" i="5"/>
  <c r="J49" i="5" s="1"/>
  <c r="M16" i="5"/>
  <c r="N16" i="5" s="1"/>
  <c r="M19" i="5"/>
  <c r="N19" i="5" s="1"/>
  <c r="M18" i="5"/>
  <c r="N18" i="5" s="1"/>
  <c r="M17" i="5"/>
  <c r="N17" i="5" s="1"/>
  <c r="M20" i="5"/>
  <c r="N20" i="5" s="1"/>
  <c r="I2" i="5"/>
  <c r="I4" i="5"/>
  <c r="J4" i="5" s="1"/>
  <c r="I3" i="5"/>
  <c r="J3" i="5" s="1"/>
  <c r="W31" i="5"/>
  <c r="X29" i="5" s="1"/>
  <c r="R11" i="5"/>
  <c r="B5" i="9" s="1"/>
  <c r="I2" i="9" s="1"/>
  <c r="R57" i="5"/>
  <c r="D9" i="9" s="1"/>
  <c r="I12" i="9" s="1"/>
  <c r="R56" i="5"/>
  <c r="D8" i="9" s="1"/>
  <c r="E8" i="9" s="1"/>
  <c r="E9" i="9" l="1"/>
  <c r="J12" i="9"/>
  <c r="K12" i="9"/>
  <c r="L12" i="9"/>
  <c r="M12" i="9"/>
  <c r="N12" i="9"/>
  <c r="O12" i="9"/>
  <c r="K8" i="9"/>
  <c r="J8" i="9"/>
  <c r="L8" i="9"/>
  <c r="N8" i="9"/>
  <c r="M8" i="9"/>
  <c r="O8" i="9"/>
  <c r="J11" i="9"/>
  <c r="K11" i="9"/>
  <c r="L11" i="9"/>
  <c r="N11" i="9"/>
  <c r="M11" i="9"/>
  <c r="O11" i="9"/>
  <c r="I8" i="9"/>
  <c r="I1" i="9"/>
  <c r="R44" i="5"/>
  <c r="D7" i="9" s="1"/>
  <c r="E7" i="9" s="1"/>
  <c r="R43" i="5"/>
  <c r="D6" i="9" s="1"/>
  <c r="I9" i="9" s="1"/>
  <c r="J34" i="5"/>
  <c r="J37" i="5" s="1"/>
  <c r="J38" i="5" s="1"/>
  <c r="J39" i="5" s="1"/>
  <c r="E5" i="9"/>
  <c r="N21" i="5"/>
  <c r="J5" i="5"/>
  <c r="J6" i="5" s="1"/>
  <c r="J7" i="5" s="1"/>
  <c r="X26" i="5"/>
  <c r="D3" i="9" s="1"/>
  <c r="X27" i="5"/>
  <c r="X28" i="5"/>
  <c r="X30" i="5"/>
  <c r="J51" i="5"/>
  <c r="J52" i="5" s="1"/>
  <c r="J53" i="5" s="1"/>
  <c r="R59" i="5"/>
  <c r="R13" i="5"/>
  <c r="I10" i="9" l="1"/>
  <c r="J6" i="9"/>
  <c r="K6" i="9"/>
  <c r="L6" i="9"/>
  <c r="M6" i="9"/>
  <c r="N6" i="9"/>
  <c r="O6" i="9"/>
  <c r="E3" i="9"/>
  <c r="J10" i="9"/>
  <c r="K10" i="9"/>
  <c r="L10" i="9"/>
  <c r="M10" i="9"/>
  <c r="N10" i="9"/>
  <c r="O10" i="9"/>
  <c r="D4" i="9"/>
  <c r="J9" i="9"/>
  <c r="K9" i="9"/>
  <c r="L9" i="9"/>
  <c r="M9" i="9"/>
  <c r="N9" i="9"/>
  <c r="O9" i="9"/>
  <c r="E6" i="9"/>
  <c r="I6" i="9"/>
  <c r="R45" i="5"/>
  <c r="X31" i="5"/>
  <c r="N22" i="5"/>
  <c r="N23" i="5" s="1"/>
  <c r="J5" i="9" l="1"/>
  <c r="K5" i="9"/>
  <c r="K20" i="9" s="1"/>
  <c r="L5" i="9"/>
  <c r="L17" i="9" s="1"/>
  <c r="M5" i="9"/>
  <c r="N5" i="9"/>
  <c r="O5" i="9"/>
  <c r="O21" i="9" s="1"/>
  <c r="J7" i="9"/>
  <c r="J20" i="9" s="1"/>
  <c r="K7" i="9"/>
  <c r="L7" i="9"/>
  <c r="M7" i="9"/>
  <c r="M20" i="9" s="1"/>
  <c r="N7" i="9"/>
  <c r="O7" i="9"/>
  <c r="E4" i="9"/>
  <c r="I5" i="9"/>
  <c r="I24" i="9" s="1"/>
  <c r="L20" i="9"/>
  <c r="I7" i="9"/>
  <c r="I16" i="9" l="1"/>
  <c r="I18" i="9"/>
  <c r="I22" i="9"/>
  <c r="I19" i="9"/>
  <c r="L21" i="9"/>
  <c r="I21" i="9"/>
  <c r="I23" i="9"/>
  <c r="J17" i="9"/>
  <c r="I20" i="9"/>
  <c r="U20" i="9" s="1"/>
  <c r="O18" i="9"/>
  <c r="W18" i="9" s="1"/>
  <c r="I17" i="9"/>
  <c r="L18" i="9"/>
  <c r="T18" i="9" s="1"/>
  <c r="J21" i="9"/>
  <c r="K18" i="9"/>
  <c r="N16" i="9"/>
  <c r="N24" i="9"/>
  <c r="V24" i="9" s="1"/>
  <c r="N23" i="9"/>
  <c r="N19" i="9"/>
  <c r="N22" i="9"/>
  <c r="V22" i="9" s="1"/>
  <c r="N17" i="9"/>
  <c r="K17" i="9"/>
  <c r="N18" i="9"/>
  <c r="V18" i="9" s="1"/>
  <c r="J18" i="9"/>
  <c r="M16" i="9"/>
  <c r="M24" i="9"/>
  <c r="M23" i="9"/>
  <c r="M22" i="9"/>
  <c r="U22" i="9" s="1"/>
  <c r="M19" i="9"/>
  <c r="F2" i="9"/>
  <c r="F10" i="9"/>
  <c r="F8" i="9"/>
  <c r="F5" i="9"/>
  <c r="F9" i="9"/>
  <c r="F7" i="9"/>
  <c r="F3" i="9"/>
  <c r="M17" i="9"/>
  <c r="O17" i="9"/>
  <c r="M18" i="9"/>
  <c r="U18" i="9" s="1"/>
  <c r="L16" i="9"/>
  <c r="L24" i="9"/>
  <c r="T24" i="9" s="1"/>
  <c r="L23" i="9"/>
  <c r="L19" i="9"/>
  <c r="L22" i="9"/>
  <c r="T22" i="9" s="1"/>
  <c r="N20" i="9"/>
  <c r="V20" i="9" s="1"/>
  <c r="J16" i="9"/>
  <c r="J24" i="9"/>
  <c r="R24" i="9" s="1"/>
  <c r="J23" i="9"/>
  <c r="J19" i="9"/>
  <c r="J22" i="9"/>
  <c r="O20" i="9"/>
  <c r="N21" i="9"/>
  <c r="M21" i="9"/>
  <c r="K21" i="9"/>
  <c r="S21" i="9" s="1"/>
  <c r="F4" i="9"/>
  <c r="O16" i="9"/>
  <c r="O24" i="9"/>
  <c r="W24" i="9" s="1"/>
  <c r="O23" i="9"/>
  <c r="O19" i="9"/>
  <c r="O22" i="9"/>
  <c r="W22" i="9" s="1"/>
  <c r="K16" i="9"/>
  <c r="K24" i="9"/>
  <c r="S24" i="9" s="1"/>
  <c r="K23" i="9"/>
  <c r="K19" i="9"/>
  <c r="K22" i="9"/>
  <c r="F6" i="9"/>
  <c r="T21" i="9"/>
  <c r="S20" i="9"/>
  <c r="U24" i="9"/>
  <c r="U19" i="9" l="1"/>
  <c r="R17" i="9"/>
  <c r="W23" i="9"/>
  <c r="R22" i="9"/>
  <c r="V21" i="9"/>
  <c r="S18" i="9"/>
  <c r="R16" i="9"/>
  <c r="S19" i="9"/>
  <c r="P16" i="9"/>
  <c r="U16" i="9"/>
  <c r="T20" i="9"/>
  <c r="T16" i="9"/>
  <c r="W16" i="9"/>
  <c r="V16" i="9"/>
  <c r="T17" i="9"/>
  <c r="R20" i="9"/>
  <c r="W19" i="9"/>
  <c r="T19" i="9"/>
  <c r="V19" i="9"/>
  <c r="V23" i="9"/>
  <c r="S22" i="9"/>
  <c r="U21" i="9"/>
  <c r="R19" i="9"/>
  <c r="U17" i="9"/>
  <c r="V17" i="9"/>
  <c r="S16" i="9"/>
  <c r="T23" i="9"/>
  <c r="R23" i="9"/>
  <c r="P23" i="9"/>
  <c r="W21" i="9"/>
  <c r="R21" i="9"/>
  <c r="S23" i="9"/>
  <c r="P20" i="9"/>
  <c r="U23" i="9"/>
  <c r="W17" i="9"/>
  <c r="S17" i="9"/>
  <c r="P17" i="9"/>
  <c r="P21" i="9"/>
  <c r="P18" i="9"/>
  <c r="R18" i="9"/>
  <c r="W20" i="9"/>
  <c r="P19" i="9"/>
  <c r="P24" i="9"/>
  <c r="P22" i="9"/>
  <c r="S25" i="9" l="1"/>
  <c r="S26" i="9" s="1"/>
  <c r="V25" i="9"/>
  <c r="V26" i="9" s="1"/>
  <c r="T25" i="9"/>
  <c r="T26" i="9" s="1"/>
  <c r="U25" i="9"/>
  <c r="U26" i="9" s="1"/>
  <c r="W25" i="9"/>
  <c r="W26" i="9" s="1"/>
  <c r="R25" i="9"/>
  <c r="R26" i="9" s="1"/>
  <c r="X26" i="9" l="1"/>
</calcChain>
</file>

<file path=xl/sharedStrings.xml><?xml version="1.0" encoding="utf-8"?>
<sst xmlns="http://schemas.openxmlformats.org/spreadsheetml/2006/main" count="298" uniqueCount="74">
  <si>
    <t>State of the Art Facilities</t>
  </si>
  <si>
    <t>Program Design and Execution</t>
  </si>
  <si>
    <t>Quality Culture and Excellence</t>
  </si>
  <si>
    <t>Institutional Infrastructure and Support</t>
  </si>
  <si>
    <t>Student Management</t>
  </si>
  <si>
    <t>Program Vision, Mission and Objectives</t>
  </si>
  <si>
    <t>Student Learning Management</t>
  </si>
  <si>
    <t>Curriculum Design</t>
  </si>
  <si>
    <t>Continuous Quality Improvement</t>
  </si>
  <si>
    <t>Quality Steering Team and Leader</t>
  </si>
  <si>
    <t>Document Orientation and Knowledge Sharing Culture</t>
  </si>
  <si>
    <t>Academic and Research Excellence</t>
  </si>
  <si>
    <t>Top Management Support</t>
  </si>
  <si>
    <t>Institutional Quality Compliance</t>
  </si>
  <si>
    <t>Rank</t>
  </si>
  <si>
    <t>GW</t>
  </si>
  <si>
    <t>LW</t>
  </si>
  <si>
    <t>CSFs</t>
  </si>
  <si>
    <t>CW</t>
  </si>
  <si>
    <t>Categoies</t>
  </si>
  <si>
    <t>n</t>
  </si>
  <si>
    <t>Lembda max</t>
  </si>
  <si>
    <t>CI</t>
  </si>
  <si>
    <t>CR</t>
  </si>
  <si>
    <t>RI(n)</t>
  </si>
  <si>
    <t>Exp1</t>
  </si>
  <si>
    <t>Exp2</t>
  </si>
  <si>
    <t>Exp3</t>
  </si>
  <si>
    <t>Exp4</t>
  </si>
  <si>
    <t>Exp5</t>
  </si>
  <si>
    <t>Exp6</t>
  </si>
  <si>
    <t>Exp7</t>
  </si>
  <si>
    <t>SLM</t>
  </si>
  <si>
    <t>CD</t>
  </si>
  <si>
    <t>CQI</t>
  </si>
  <si>
    <t>QSTL</t>
  </si>
  <si>
    <t>DOKSC</t>
  </si>
  <si>
    <t>ARE</t>
  </si>
  <si>
    <t>TMS</t>
  </si>
  <si>
    <t>IQC</t>
  </si>
  <si>
    <t>SAF</t>
  </si>
  <si>
    <t xml:space="preserve">Spearman’s coefficient of correlation </t>
  </si>
  <si>
    <t>column Nomalization</t>
  </si>
  <si>
    <t>Crisp (A)</t>
  </si>
  <si>
    <t>priority vector (W)</t>
  </si>
  <si>
    <t>weighted sum criteria  X=AW</t>
  </si>
  <si>
    <t xml:space="preserve">AW= λ W </t>
  </si>
  <si>
    <t>Fuzzy (A)</t>
  </si>
  <si>
    <t>ri (Fuzzy GM matrix )</t>
  </si>
  <si>
    <t>wi (fuzzy weights)</t>
  </si>
  <si>
    <t>Defuzzy wi (CoA)</t>
  </si>
  <si>
    <t>Normalized wi</t>
  </si>
  <si>
    <t>Varing the dimensions' weights</t>
  </si>
  <si>
    <t>r inverse</t>
  </si>
  <si>
    <t>It is varied between between its value to 0.33</t>
  </si>
  <si>
    <t>while maintaining the order</t>
  </si>
  <si>
    <t>Variation</t>
  </si>
  <si>
    <t>sum of highlighted weights are distributed to other 3 factors</t>
  </si>
  <si>
    <t>Random index</t>
  </si>
  <si>
    <t>Fuzzy Tringular Numbers</t>
  </si>
  <si>
    <t>sum of sq</t>
  </si>
  <si>
    <t>Average</t>
  </si>
  <si>
    <t>Dear Resaercher,</t>
  </si>
  <si>
    <t>Thanks for using this tempelate in your research work.</t>
  </si>
  <si>
    <r>
      <t>Ahmad, N., &amp; Qahmash, A. (2020). Implementing Fuzzy AHP and FUCOM to evaluate critical success factors for sustained academic quality assurance and ABET accreditation. </t>
    </r>
    <r>
      <rPr>
        <i/>
        <sz val="10"/>
        <color rgb="FF222222"/>
        <rFont val="Arial"/>
        <family val="2"/>
      </rPr>
      <t>PloS one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15</t>
    </r>
    <r>
      <rPr>
        <sz val="10"/>
        <color rgb="FF222222"/>
        <rFont val="Arial"/>
        <family val="2"/>
      </rPr>
      <t>(9), e0239140.</t>
    </r>
  </si>
  <si>
    <t>DIO</t>
  </si>
  <si>
    <t>https://doi.org/10.1371/journal.pone.0239140</t>
  </si>
  <si>
    <t>Feel free to contact me or any assistance.</t>
  </si>
  <si>
    <t>Regards,</t>
  </si>
  <si>
    <t>Dr. Naim Ahmad</t>
  </si>
  <si>
    <t>This will help in learning and implemention of Fuzzy AHP.</t>
  </si>
  <si>
    <t>nagqadir@kku.edu.sa</t>
  </si>
  <si>
    <t>King Khalid University</t>
  </si>
  <si>
    <t>Please refer to following article for more understaning and citation.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</si>
</sst>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i/>
      <sz val="10"/>
      <color rgb="FF222222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1" fillId="0" borderId="0" xfId="0" applyFont="1" applyAlignment="1">
      <alignment horizontal="left" vertical="top" textRotation="90"/>
    </xf>
    <xf numFmtId="0" fontId="0" fillId="0" borderId="0" xfId="0" applyAlignment="1">
      <alignment textRotation="90"/>
    </xf>
    <xf numFmtId="2" fontId="0" fillId="0" borderId="0" xfId="0" applyNumberFormat="1"/>
    <xf numFmtId="12" fontId="0" fillId="0" borderId="0" xfId="0" applyNumberFormat="1"/>
    <xf numFmtId="0" fontId="1" fillId="0" borderId="0" xfId="0" applyFont="1" applyAlignment="1">
      <alignment textRotation="90"/>
    </xf>
    <xf numFmtId="2" fontId="1" fillId="0" borderId="0" xfId="0" applyNumberFormat="1" applyFont="1" applyAlignment="1">
      <alignment horizontal="left" vertical="top"/>
    </xf>
    <xf numFmtId="0" fontId="0" fillId="0" borderId="3" xfId="0" applyBorder="1"/>
    <xf numFmtId="0" fontId="0" fillId="0" borderId="8" xfId="0" applyBorder="1"/>
    <xf numFmtId="0" fontId="1" fillId="2" borderId="1" xfId="0" applyFont="1" applyFill="1" applyBorder="1" applyAlignment="1">
      <alignment horizontal="left" vertical="top"/>
    </xf>
    <xf numFmtId="12" fontId="0" fillId="2" borderId="2" xfId="0" applyNumberFormat="1" applyFill="1" applyBorder="1"/>
    <xf numFmtId="0" fontId="0" fillId="2" borderId="3" xfId="0" applyFill="1" applyBorder="1"/>
    <xf numFmtId="12" fontId="1" fillId="2" borderId="4" xfId="0" applyNumberFormat="1" applyFont="1" applyFill="1" applyBorder="1" applyAlignment="1">
      <alignment horizontal="left" vertical="top"/>
    </xf>
    <xf numFmtId="0" fontId="0" fillId="2" borderId="0" xfId="0" applyFill="1"/>
    <xf numFmtId="12" fontId="0" fillId="2" borderId="5" xfId="0" applyNumberFormat="1" applyFill="1" applyBorder="1"/>
    <xf numFmtId="12" fontId="1" fillId="2" borderId="6" xfId="0" applyNumberFormat="1" applyFont="1" applyFill="1" applyBorder="1" applyAlignment="1">
      <alignment horizontal="left" vertical="top"/>
    </xf>
    <xf numFmtId="0" fontId="0" fillId="2" borderId="8" xfId="0" applyFill="1" applyBorder="1"/>
    <xf numFmtId="12" fontId="0" fillId="2" borderId="0" xfId="0" applyNumberFormat="1" applyFill="1"/>
    <xf numFmtId="0" fontId="0" fillId="2" borderId="5" xfId="0" applyFill="1" applyBorder="1"/>
    <xf numFmtId="12" fontId="1" fillId="2" borderId="1" xfId="0" applyNumberFormat="1" applyFont="1" applyFill="1" applyBorder="1" applyAlignment="1">
      <alignment horizontal="left" vertical="top"/>
    </xf>
    <xf numFmtId="12" fontId="1" fillId="2" borderId="2" xfId="0" applyNumberFormat="1" applyFont="1" applyFill="1" applyBorder="1" applyAlignment="1">
      <alignment horizontal="left" vertical="top"/>
    </xf>
    <xf numFmtId="12" fontId="1" fillId="2" borderId="3" xfId="0" applyNumberFormat="1" applyFont="1" applyFill="1" applyBorder="1" applyAlignment="1">
      <alignment horizontal="left" vertical="top"/>
    </xf>
    <xf numFmtId="12" fontId="1" fillId="2" borderId="0" xfId="0" applyNumberFormat="1" applyFont="1" applyFill="1" applyAlignment="1">
      <alignment horizontal="left" vertical="top"/>
    </xf>
    <xf numFmtId="12" fontId="1" fillId="2" borderId="5" xfId="0" applyNumberFormat="1" applyFont="1" applyFill="1" applyBorder="1" applyAlignment="1">
      <alignment horizontal="left" vertical="top"/>
    </xf>
    <xf numFmtId="12" fontId="1" fillId="2" borderId="7" xfId="0" applyNumberFormat="1" applyFont="1" applyFill="1" applyBorder="1" applyAlignment="1">
      <alignment horizontal="left" vertical="top"/>
    </xf>
    <xf numFmtId="12" fontId="1" fillId="2" borderId="8" xfId="0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1" fillId="0" borderId="1" xfId="0" applyNumberFormat="1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left" vertical="top"/>
    </xf>
    <xf numFmtId="2" fontId="1" fillId="0" borderId="6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top"/>
    </xf>
    <xf numFmtId="2" fontId="1" fillId="0" borderId="8" xfId="0" applyNumberFormat="1" applyFont="1" applyBorder="1" applyAlignment="1">
      <alignment horizontal="left" vertical="top"/>
    </xf>
    <xf numFmtId="2" fontId="0" fillId="0" borderId="2" xfId="0" applyNumberFormat="1" applyBorder="1"/>
    <xf numFmtId="2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1" fillId="2" borderId="1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/>
    </xf>
    <xf numFmtId="2" fontId="1" fillId="2" borderId="3" xfId="0" applyNumberFormat="1" applyFont="1" applyFill="1" applyBorder="1" applyAlignment="1">
      <alignment horizontal="left" vertical="top"/>
    </xf>
    <xf numFmtId="2" fontId="1" fillId="2" borderId="4" xfId="0" applyNumberFormat="1" applyFont="1" applyFill="1" applyBorder="1" applyAlignment="1">
      <alignment horizontal="left" vertical="top"/>
    </xf>
    <xf numFmtId="2" fontId="1" fillId="2" borderId="0" xfId="0" applyNumberFormat="1" applyFont="1" applyFill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horizontal="left" vertical="top"/>
    </xf>
    <xf numFmtId="2" fontId="1" fillId="2" borderId="8" xfId="0" applyNumberFormat="1" applyFont="1" applyFill="1" applyBorder="1" applyAlignment="1">
      <alignment horizontal="left" vertical="top"/>
    </xf>
    <xf numFmtId="0" fontId="0" fillId="2" borderId="1" xfId="0" applyFill="1" applyBorder="1"/>
    <xf numFmtId="2" fontId="0" fillId="2" borderId="2" xfId="0" applyNumberFormat="1" applyFill="1" applyBorder="1"/>
    <xf numFmtId="0" fontId="0" fillId="2" borderId="4" xfId="0" applyFill="1" applyBorder="1"/>
    <xf numFmtId="2" fontId="0" fillId="2" borderId="0" xfId="0" applyNumberFormat="1" applyFill="1"/>
    <xf numFmtId="0" fontId="0" fillId="2" borderId="6" xfId="0" applyFill="1" applyBorder="1"/>
    <xf numFmtId="2" fontId="0" fillId="2" borderId="7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0" xfId="0" applyAlignment="1">
      <alignment wrapText="1"/>
    </xf>
    <xf numFmtId="0" fontId="0" fillId="0" borderId="12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12" fontId="0" fillId="2" borderId="1" xfId="0" applyNumberFormat="1" applyFill="1" applyBorder="1"/>
    <xf numFmtId="12" fontId="0" fillId="2" borderId="3" xfId="0" applyNumberFormat="1" applyFill="1" applyBorder="1"/>
    <xf numFmtId="12" fontId="0" fillId="2" borderId="4" xfId="0" applyNumberFormat="1" applyFill="1" applyBorder="1"/>
    <xf numFmtId="12" fontId="0" fillId="2" borderId="6" xfId="0" applyNumberFormat="1" applyFill="1" applyBorder="1"/>
    <xf numFmtId="12" fontId="0" fillId="2" borderId="7" xfId="0" applyNumberFormat="1" applyFill="1" applyBorder="1"/>
    <xf numFmtId="12" fontId="0" fillId="2" borderId="8" xfId="0" applyNumberFormat="1" applyFill="1" applyBorder="1"/>
    <xf numFmtId="0" fontId="0" fillId="0" borderId="16" xfId="0" applyBorder="1"/>
    <xf numFmtId="0" fontId="0" fillId="3" borderId="9" xfId="0" applyFill="1" applyBorder="1"/>
    <xf numFmtId="0" fontId="0" fillId="3" borderId="10" xfId="0" applyFill="1" applyBorder="1"/>
    <xf numFmtId="12" fontId="0" fillId="2" borderId="9" xfId="0" applyNumberFormat="1" applyFill="1" applyBorder="1"/>
    <xf numFmtId="12" fontId="0" fillId="2" borderId="10" xfId="0" applyNumberFormat="1" applyFill="1" applyBorder="1"/>
    <xf numFmtId="0" fontId="3" fillId="0" borderId="0" xfId="0" applyFont="1" applyAlignment="1">
      <alignment wrapText="1"/>
    </xf>
    <xf numFmtId="0" fontId="4" fillId="0" borderId="0" xfId="1" applyAlignment="1">
      <alignment vertical="center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'sensitivity analysis'!$H$16</c:f>
              <c:strCache>
                <c:ptCount val="1"/>
                <c:pt idx="0">
                  <c:v>SLM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analysis'!$I$16:$O$16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F-4F1D-941F-074D3FDCBABB}"/>
            </c:ext>
          </c:extLst>
        </c:ser>
        <c:ser>
          <c:idx val="1"/>
          <c:order val="1"/>
          <c:tx>
            <c:strRef>
              <c:f>'sensitivity analysis'!$H$17</c:f>
              <c:strCache>
                <c:ptCount val="1"/>
                <c:pt idx="0">
                  <c:v>CD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analysis'!$I$17:$O$17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F-4F1D-941F-074D3FDCBABB}"/>
            </c:ext>
          </c:extLst>
        </c:ser>
        <c:ser>
          <c:idx val="2"/>
          <c:order val="2"/>
          <c:tx>
            <c:strRef>
              <c:f>'sensitivity analysis'!$H$18</c:f>
              <c:strCache>
                <c:ptCount val="1"/>
                <c:pt idx="0">
                  <c:v>CQI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analysis'!$I$18:$O$18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F-4F1D-941F-074D3FDCBABB}"/>
            </c:ext>
          </c:extLst>
        </c:ser>
        <c:ser>
          <c:idx val="3"/>
          <c:order val="3"/>
          <c:tx>
            <c:strRef>
              <c:f>'sensitivity analysis'!$H$19</c:f>
              <c:strCache>
                <c:ptCount val="1"/>
                <c:pt idx="0">
                  <c:v>QSTL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analysis'!$I$19:$O$19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F-4F1D-941F-074D3FDCBABB}"/>
            </c:ext>
          </c:extLst>
        </c:ser>
        <c:ser>
          <c:idx val="4"/>
          <c:order val="4"/>
          <c:tx>
            <c:strRef>
              <c:f>'sensitivity analysis'!$H$20</c:f>
              <c:strCache>
                <c:ptCount val="1"/>
                <c:pt idx="0">
                  <c:v>DOKSC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analysis'!$I$20:$O$20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F-4F1D-941F-074D3FDCBABB}"/>
            </c:ext>
          </c:extLst>
        </c:ser>
        <c:ser>
          <c:idx val="5"/>
          <c:order val="5"/>
          <c:tx>
            <c:strRef>
              <c:f>'sensitivity analysis'!$H$21</c:f>
              <c:strCache>
                <c:ptCount val="1"/>
                <c:pt idx="0">
                  <c:v>ARE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analysis'!$I$21:$O$21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F-4F1D-941F-074D3FDCBABB}"/>
            </c:ext>
          </c:extLst>
        </c:ser>
        <c:ser>
          <c:idx val="6"/>
          <c:order val="6"/>
          <c:tx>
            <c:strRef>
              <c:f>'sensitivity analysis'!$H$22</c:f>
              <c:strCache>
                <c:ptCount val="1"/>
                <c:pt idx="0">
                  <c:v>TMS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analysis'!$I$22:$O$22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7F-4F1D-941F-074D3FDCBABB}"/>
            </c:ext>
          </c:extLst>
        </c:ser>
        <c:ser>
          <c:idx val="7"/>
          <c:order val="7"/>
          <c:tx>
            <c:strRef>
              <c:f>'sensitivity analysis'!$H$23</c:f>
              <c:strCache>
                <c:ptCount val="1"/>
                <c:pt idx="0">
                  <c:v>IQC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analysis'!$I$23:$O$23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7F-4F1D-941F-074D3FDCBABB}"/>
            </c:ext>
          </c:extLst>
        </c:ser>
        <c:ser>
          <c:idx val="8"/>
          <c:order val="8"/>
          <c:tx>
            <c:strRef>
              <c:f>'sensitivity analysis'!$H$24</c:f>
              <c:strCache>
                <c:ptCount val="1"/>
                <c:pt idx="0">
                  <c:v>SAF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'sensitivity analysis'!$I$15:$O$15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'sensitivity analysis'!$I$24:$O$24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F-4F1D-941F-074D3FD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852912"/>
        <c:axId val="471853240"/>
      </c:lineChart>
      <c:catAx>
        <c:axId val="47185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53240"/>
        <c:crosses val="autoZero"/>
        <c:auto val="1"/>
        <c:lblAlgn val="ctr"/>
        <c:lblOffset val="100"/>
        <c:noMultiLvlLbl val="0"/>
      </c:catAx>
      <c:valAx>
        <c:axId val="47185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5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10</xdr:row>
      <xdr:rowOff>61912</xdr:rowOff>
    </xdr:from>
    <xdr:to>
      <xdr:col>4</xdr:col>
      <xdr:colOff>133350</xdr:colOff>
      <xdr:row>24</xdr:row>
      <xdr:rowOff>138112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5ACCAFF-AF6E-404E-85F6-D0A706073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gqadir@kku.edu.sa" TargetMode="External"/><Relationship Id="rId1" Type="http://schemas.openxmlformats.org/officeDocument/2006/relationships/hyperlink" Target="https://doi.org/10.1371/journal.pone.02391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B4B9-4E21-40BA-9FAC-B1C6AB71E03B}">
  <dimension ref="D3:D21"/>
  <sheetViews>
    <sheetView showGridLines="0" tabSelected="1" workbookViewId="0"/>
  </sheetViews>
  <sheetFormatPr defaultRowHeight="15" x14ac:dyDescent="0.25"/>
  <cols>
    <col min="4" max="4" width="120.42578125" customWidth="1"/>
  </cols>
  <sheetData>
    <row r="3" spans="4:4" x14ac:dyDescent="0.25">
      <c r="D3" t="s">
        <v>62</v>
      </c>
    </row>
    <row r="5" spans="4:4" x14ac:dyDescent="0.25">
      <c r="D5" t="s">
        <v>63</v>
      </c>
    </row>
    <row r="7" spans="4:4" x14ac:dyDescent="0.25">
      <c r="D7" t="s">
        <v>70</v>
      </c>
    </row>
    <row r="9" spans="4:4" x14ac:dyDescent="0.25">
      <c r="D9" t="s">
        <v>73</v>
      </c>
    </row>
    <row r="11" spans="4:4" ht="30" x14ac:dyDescent="0.25">
      <c r="D11" s="69" t="s">
        <v>64</v>
      </c>
    </row>
    <row r="13" spans="4:4" x14ac:dyDescent="0.25">
      <c r="D13" t="s">
        <v>65</v>
      </c>
    </row>
    <row r="14" spans="4:4" x14ac:dyDescent="0.25">
      <c r="D14" s="89" t="s">
        <v>66</v>
      </c>
    </row>
    <row r="15" spans="4:4" x14ac:dyDescent="0.25">
      <c r="D15" s="89"/>
    </row>
    <row r="16" spans="4:4" x14ac:dyDescent="0.25">
      <c r="D16" s="69" t="s">
        <v>67</v>
      </c>
    </row>
    <row r="18" spans="4:4" x14ac:dyDescent="0.25">
      <c r="D18" t="s">
        <v>68</v>
      </c>
    </row>
    <row r="19" spans="4:4" x14ac:dyDescent="0.25">
      <c r="D19" t="s">
        <v>69</v>
      </c>
    </row>
    <row r="20" spans="4:4" x14ac:dyDescent="0.25">
      <c r="D20" s="90" t="s">
        <v>71</v>
      </c>
    </row>
    <row r="21" spans="4:4" x14ac:dyDescent="0.25">
      <c r="D21" t="s">
        <v>72</v>
      </c>
    </row>
  </sheetData>
  <hyperlinks>
    <hyperlink ref="D14" r:id="rId1" xr:uid="{F46ED5E9-8E0C-4EAD-B64B-B97C9ADEFAEB}"/>
    <hyperlink ref="D20" r:id="rId2" xr:uid="{53950432-8D7F-4D88-BFE1-4BA5F3AE11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2C2D-A954-417A-8D32-24E1E38F1264}">
  <dimension ref="A1:AE42"/>
  <sheetViews>
    <sheetView workbookViewId="0">
      <selection activeCell="C5" sqref="C5"/>
    </sheetView>
  </sheetViews>
  <sheetFormatPr defaultRowHeight="15" x14ac:dyDescent="0.25"/>
  <cols>
    <col min="1" max="1" width="36.7109375" style="3" bestFit="1" customWidth="1"/>
    <col min="2" max="30" width="5.5703125" customWidth="1"/>
  </cols>
  <sheetData>
    <row r="1" spans="1:31" s="6" customFormat="1" ht="167.25" thickBot="1" x14ac:dyDescent="0.3">
      <c r="A1" s="4"/>
      <c r="B1" s="5" t="s">
        <v>1</v>
      </c>
      <c r="C1" s="5" t="s">
        <v>2</v>
      </c>
      <c r="D1" s="5" t="s">
        <v>3</v>
      </c>
    </row>
    <row r="2" spans="1:31" x14ac:dyDescent="0.25">
      <c r="A2" s="2" t="s">
        <v>1</v>
      </c>
      <c r="B2" s="13">
        <v>1</v>
      </c>
      <c r="C2" s="14">
        <v>2</v>
      </c>
      <c r="D2" s="15">
        <v>1</v>
      </c>
      <c r="E2" s="8"/>
      <c r="F2" t="str">
        <f>CONCATENATE("")</f>
        <v/>
      </c>
      <c r="X2" s="7"/>
      <c r="AB2" s="7"/>
      <c r="AC2" s="7"/>
      <c r="AD2" s="7"/>
      <c r="AE2" s="7"/>
    </row>
    <row r="3" spans="1:31" x14ac:dyDescent="0.25">
      <c r="A3" s="2" t="s">
        <v>2</v>
      </c>
      <c r="B3" s="16">
        <f>1/C2</f>
        <v>0.5</v>
      </c>
      <c r="C3" s="17">
        <v>1</v>
      </c>
      <c r="D3" s="18">
        <v>0.5</v>
      </c>
      <c r="E3" s="8"/>
      <c r="X3" s="7"/>
      <c r="AB3" s="7"/>
      <c r="AC3" s="7"/>
      <c r="AD3" s="7"/>
      <c r="AE3" s="7"/>
    </row>
    <row r="4" spans="1:31" ht="15.75" thickBot="1" x14ac:dyDescent="0.3">
      <c r="A4" s="2" t="s">
        <v>3</v>
      </c>
      <c r="B4" s="16">
        <f>1/D2</f>
        <v>1</v>
      </c>
      <c r="C4" s="21">
        <f>1/D3</f>
        <v>2</v>
      </c>
      <c r="D4" s="22">
        <v>1</v>
      </c>
      <c r="X4" s="7"/>
      <c r="AB4" s="7"/>
      <c r="AC4" s="7"/>
      <c r="AD4" s="7"/>
      <c r="AE4" s="7"/>
    </row>
    <row r="5" spans="1:31" x14ac:dyDescent="0.25">
      <c r="A5" s="2" t="s">
        <v>1</v>
      </c>
      <c r="B5" s="23">
        <f>VLOOKUP($B2,Fuzzy,2)</f>
        <v>1</v>
      </c>
      <c r="C5" s="24">
        <f>VLOOKUP($B2,Fuzzy,3)</f>
        <v>1</v>
      </c>
      <c r="D5" s="24">
        <f>VLOOKUP($B2,Fuzzy,4)</f>
        <v>1</v>
      </c>
      <c r="E5" s="24">
        <f>VLOOKUP($C2,Fuzzy,2)</f>
        <v>1</v>
      </c>
      <c r="F5" s="24">
        <f>VLOOKUP($C2,Fuzzy,3)</f>
        <v>2</v>
      </c>
      <c r="G5" s="24">
        <f>VLOOKUP($C2,Fuzzy,4)</f>
        <v>3</v>
      </c>
      <c r="H5" s="24">
        <f>VLOOKUP($D2,Fuzzy,2)</f>
        <v>1</v>
      </c>
      <c r="I5" s="24">
        <f>VLOOKUP($D2,Fuzzy,3)</f>
        <v>1</v>
      </c>
      <c r="J5" s="25">
        <f>VLOOKUP($D2,Fuzzy,4)</f>
        <v>1</v>
      </c>
    </row>
    <row r="6" spans="1:31" x14ac:dyDescent="0.25">
      <c r="A6" s="2" t="s">
        <v>2</v>
      </c>
      <c r="B6" s="16">
        <f>VLOOKUP($B3,Fuzzy,2)</f>
        <v>0.33333333333333331</v>
      </c>
      <c r="C6" s="26">
        <f>VLOOKUP($B3,Fuzzy,3)</f>
        <v>0.5</v>
      </c>
      <c r="D6" s="26">
        <f>VLOOKUP($B3,Fuzzy,4)</f>
        <v>1</v>
      </c>
      <c r="E6" s="26">
        <f>VLOOKUP($C3,Fuzzy,2)</f>
        <v>1</v>
      </c>
      <c r="F6" s="26">
        <f>VLOOKUP($C3,Fuzzy,3)</f>
        <v>1</v>
      </c>
      <c r="G6" s="26">
        <f>VLOOKUP($C3,Fuzzy,4)</f>
        <v>1</v>
      </c>
      <c r="H6" s="26">
        <f>VLOOKUP($D3,Fuzzy,2)</f>
        <v>0.33333333333333331</v>
      </c>
      <c r="I6" s="26">
        <f>VLOOKUP($D3,Fuzzy,3)</f>
        <v>0.5</v>
      </c>
      <c r="J6" s="27">
        <f>VLOOKUP($D3,Fuzzy,4)</f>
        <v>1</v>
      </c>
    </row>
    <row r="7" spans="1:31" ht="15.75" thickBot="1" x14ac:dyDescent="0.3">
      <c r="A7" s="2" t="s">
        <v>3</v>
      </c>
      <c r="B7" s="19">
        <f>VLOOKUP($B4,Fuzzy,2)</f>
        <v>1</v>
      </c>
      <c r="C7" s="28">
        <f>VLOOKUP($B4,Fuzzy,3)</f>
        <v>1</v>
      </c>
      <c r="D7" s="28">
        <f>VLOOKUP($B4,Fuzzy,4)</f>
        <v>1</v>
      </c>
      <c r="E7" s="28">
        <f>VLOOKUP($C4,Fuzzy,2)</f>
        <v>1</v>
      </c>
      <c r="F7" s="28">
        <f>VLOOKUP($C4,Fuzzy,3)</f>
        <v>2</v>
      </c>
      <c r="G7" s="28">
        <f>VLOOKUP($C4,Fuzzy,4)</f>
        <v>3</v>
      </c>
      <c r="H7" s="28">
        <f>VLOOKUP($D4,Fuzzy,2)</f>
        <v>1</v>
      </c>
      <c r="I7" s="28">
        <f>VLOOKUP($D4,Fuzzy,3)</f>
        <v>1</v>
      </c>
      <c r="J7" s="29">
        <f>VLOOKUP($D4,Fuzzy,4)</f>
        <v>1</v>
      </c>
    </row>
    <row r="11" spans="1:31" ht="193.5" thickBot="1" x14ac:dyDescent="0.3"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</row>
    <row r="12" spans="1:31" x14ac:dyDescent="0.25">
      <c r="A12" t="s">
        <v>4</v>
      </c>
      <c r="B12" s="77">
        <v>1</v>
      </c>
      <c r="C12" s="14">
        <v>0.33333333333333331</v>
      </c>
      <c r="D12" s="14">
        <v>1</v>
      </c>
      <c r="E12" s="14">
        <v>0.25</v>
      </c>
      <c r="F12" s="78">
        <v>0.25</v>
      </c>
    </row>
    <row r="13" spans="1:31" x14ac:dyDescent="0.25">
      <c r="A13" t="s">
        <v>5</v>
      </c>
      <c r="B13" s="79">
        <f>1/C12</f>
        <v>3</v>
      </c>
      <c r="C13" s="21">
        <v>1</v>
      </c>
      <c r="D13" s="21">
        <v>0.5</v>
      </c>
      <c r="E13" s="21">
        <v>0.25</v>
      </c>
      <c r="F13" s="18">
        <v>0.33333333333333331</v>
      </c>
    </row>
    <row r="14" spans="1:31" x14ac:dyDescent="0.25">
      <c r="A14" t="s">
        <v>6</v>
      </c>
      <c r="B14" s="79">
        <f>1/D12</f>
        <v>1</v>
      </c>
      <c r="C14" s="21">
        <f>1/D13</f>
        <v>2</v>
      </c>
      <c r="D14" s="21">
        <v>1</v>
      </c>
      <c r="E14" s="21">
        <v>0.33333333333333331</v>
      </c>
      <c r="F14" s="18">
        <v>2</v>
      </c>
    </row>
    <row r="15" spans="1:31" x14ac:dyDescent="0.25">
      <c r="A15" t="s">
        <v>7</v>
      </c>
      <c r="B15" s="79">
        <f>1/E12</f>
        <v>4</v>
      </c>
      <c r="C15" s="21">
        <f>1/E13</f>
        <v>4</v>
      </c>
      <c r="D15" s="21">
        <f>1/E14</f>
        <v>3</v>
      </c>
      <c r="E15" s="21">
        <v>1</v>
      </c>
      <c r="F15" s="18">
        <v>1</v>
      </c>
    </row>
    <row r="16" spans="1:31" ht="15.75" thickBot="1" x14ac:dyDescent="0.3">
      <c r="A16" t="s">
        <v>8</v>
      </c>
      <c r="B16" s="80">
        <f>1/F12</f>
        <v>4</v>
      </c>
      <c r="C16" s="81">
        <f>1/F13</f>
        <v>3</v>
      </c>
      <c r="D16" s="81">
        <f>1/F14</f>
        <v>0.5</v>
      </c>
      <c r="E16" s="81">
        <f>1/F15</f>
        <v>1</v>
      </c>
      <c r="F16" s="82">
        <v>1</v>
      </c>
    </row>
    <row r="17" spans="1:18" ht="15.75" thickBot="1" x14ac:dyDescent="0.3"/>
    <row r="18" spans="1:18" x14ac:dyDescent="0.25">
      <c r="A18" t="s">
        <v>4</v>
      </c>
      <c r="B18" s="23">
        <f>VLOOKUP($B12,Fuzzy,2)</f>
        <v>1</v>
      </c>
      <c r="C18" s="24">
        <f>VLOOKUP($B12,Fuzzy,3)</f>
        <v>1</v>
      </c>
      <c r="D18" s="24">
        <f>VLOOKUP($B12,Fuzzy,4)</f>
        <v>1</v>
      </c>
      <c r="E18" s="24">
        <f>VLOOKUP($C12,Fuzzy,2)</f>
        <v>0.25</v>
      </c>
      <c r="F18" s="24">
        <f>VLOOKUP($C12,Fuzzy,3)</f>
        <v>0.33333333333333331</v>
      </c>
      <c r="G18" s="24">
        <f>VLOOKUP($C12,Fuzzy,4)</f>
        <v>0.5</v>
      </c>
      <c r="H18" s="24">
        <f>VLOOKUP($D12,Fuzzy,2)</f>
        <v>1</v>
      </c>
      <c r="I18" s="24">
        <f>VLOOKUP($D12,Fuzzy,3)</f>
        <v>1</v>
      </c>
      <c r="J18" s="24">
        <f>VLOOKUP($D12,Fuzzy,4)</f>
        <v>1</v>
      </c>
      <c r="K18" s="24">
        <f>VLOOKUP($E12,Fuzzy,2)</f>
        <v>0.2</v>
      </c>
      <c r="L18" s="24">
        <f>VLOOKUP($E12,Fuzzy,3)</f>
        <v>0.25</v>
      </c>
      <c r="M18" s="24">
        <f>VLOOKUP($E12,Fuzzy,4)</f>
        <v>0.33333333333333331</v>
      </c>
      <c r="N18" s="24">
        <f>VLOOKUP($F12,Fuzzy,2)</f>
        <v>0.2</v>
      </c>
      <c r="O18" s="24">
        <f>VLOOKUP($F12,Fuzzy,3)</f>
        <v>0.25</v>
      </c>
      <c r="P18" s="25">
        <f>VLOOKUP($F12,Fuzzy,4)</f>
        <v>0.33333333333333331</v>
      </c>
    </row>
    <row r="19" spans="1:18" x14ac:dyDescent="0.25">
      <c r="A19" t="s">
        <v>5</v>
      </c>
      <c r="B19" s="16">
        <f>VLOOKUP($B13,Fuzzy,2)</f>
        <v>2</v>
      </c>
      <c r="C19" s="26">
        <f>VLOOKUP($B13,Fuzzy,3)</f>
        <v>3</v>
      </c>
      <c r="D19" s="26">
        <f>VLOOKUP($B13,Fuzzy,4)</f>
        <v>4</v>
      </c>
      <c r="E19" s="26">
        <f>VLOOKUP($C13,Fuzzy,2)</f>
        <v>1</v>
      </c>
      <c r="F19" s="26">
        <f>VLOOKUP($C13,Fuzzy,3)</f>
        <v>1</v>
      </c>
      <c r="G19" s="26">
        <f>VLOOKUP($C13,Fuzzy,4)</f>
        <v>1</v>
      </c>
      <c r="H19" s="26">
        <f>VLOOKUP($D13,Fuzzy,2)</f>
        <v>0.33333333333333331</v>
      </c>
      <c r="I19" s="26">
        <f>VLOOKUP($D13,Fuzzy,3)</f>
        <v>0.5</v>
      </c>
      <c r="J19" s="26">
        <f>VLOOKUP($D13,Fuzzy,4)</f>
        <v>1</v>
      </c>
      <c r="K19" s="26">
        <f>VLOOKUP($E13,Fuzzy,2)</f>
        <v>0.2</v>
      </c>
      <c r="L19" s="26">
        <f>VLOOKUP($E13,Fuzzy,3)</f>
        <v>0.25</v>
      </c>
      <c r="M19" s="26">
        <f>VLOOKUP($E13,Fuzzy,4)</f>
        <v>0.33333333333333331</v>
      </c>
      <c r="N19" s="26">
        <f>VLOOKUP($F13,Fuzzy,2)</f>
        <v>0.25</v>
      </c>
      <c r="O19" s="26">
        <f>VLOOKUP($F13,Fuzzy,3)</f>
        <v>0.33333333333333331</v>
      </c>
      <c r="P19" s="27">
        <f>VLOOKUP($F13,Fuzzy,4)</f>
        <v>0.5</v>
      </c>
    </row>
    <row r="20" spans="1:18" x14ac:dyDescent="0.25">
      <c r="A20" t="s">
        <v>6</v>
      </c>
      <c r="B20" s="16">
        <f>VLOOKUP($B14,Fuzzy,2)</f>
        <v>1</v>
      </c>
      <c r="C20" s="26">
        <f>VLOOKUP($B14,Fuzzy,3)</f>
        <v>1</v>
      </c>
      <c r="D20" s="26">
        <f>VLOOKUP($B14,Fuzzy,4)</f>
        <v>1</v>
      </c>
      <c r="E20" s="26">
        <f>VLOOKUP($C14,Fuzzy,2)</f>
        <v>1</v>
      </c>
      <c r="F20" s="26">
        <f>VLOOKUP($C14,Fuzzy,3)</f>
        <v>2</v>
      </c>
      <c r="G20" s="26">
        <f>VLOOKUP($C14,Fuzzy,4)</f>
        <v>3</v>
      </c>
      <c r="H20" s="26">
        <f>VLOOKUP($D14,Fuzzy,2)</f>
        <v>1</v>
      </c>
      <c r="I20" s="26">
        <f>VLOOKUP($D14,Fuzzy,3)</f>
        <v>1</v>
      </c>
      <c r="J20" s="26">
        <f>VLOOKUP($D14,Fuzzy,4)</f>
        <v>1</v>
      </c>
      <c r="K20" s="26">
        <f>VLOOKUP($E14,Fuzzy,2)</f>
        <v>0.25</v>
      </c>
      <c r="L20" s="26">
        <f>VLOOKUP($E14,Fuzzy,3)</f>
        <v>0.33333333333333331</v>
      </c>
      <c r="M20" s="26">
        <f>VLOOKUP($E14,Fuzzy,4)</f>
        <v>0.5</v>
      </c>
      <c r="N20" s="26">
        <f>VLOOKUP($F14,Fuzzy,2)</f>
        <v>1</v>
      </c>
      <c r="O20" s="26">
        <f>VLOOKUP($F14,Fuzzy,3)</f>
        <v>2</v>
      </c>
      <c r="P20" s="27">
        <f>VLOOKUP($F14,Fuzzy,4)</f>
        <v>3</v>
      </c>
    </row>
    <row r="21" spans="1:18" x14ac:dyDescent="0.25">
      <c r="A21" t="s">
        <v>7</v>
      </c>
      <c r="B21" s="16">
        <f>VLOOKUP($B15,Fuzzy,2)</f>
        <v>3</v>
      </c>
      <c r="C21" s="26">
        <f>VLOOKUP($B15,Fuzzy,3)</f>
        <v>4</v>
      </c>
      <c r="D21" s="26">
        <f>VLOOKUP($B15,Fuzzy,4)</f>
        <v>5</v>
      </c>
      <c r="E21" s="26">
        <f>VLOOKUP($C15,Fuzzy,2)</f>
        <v>3</v>
      </c>
      <c r="F21" s="26">
        <f>VLOOKUP($C15,Fuzzy,3)</f>
        <v>4</v>
      </c>
      <c r="G21" s="26">
        <f>VLOOKUP($C15,Fuzzy,4)</f>
        <v>5</v>
      </c>
      <c r="H21" s="26">
        <f>VLOOKUP($D15,Fuzzy,2)</f>
        <v>2</v>
      </c>
      <c r="I21" s="26">
        <f>VLOOKUP($D15,Fuzzy,3)</f>
        <v>3</v>
      </c>
      <c r="J21" s="26">
        <f>VLOOKUP($D15,Fuzzy,4)</f>
        <v>4</v>
      </c>
      <c r="K21" s="26">
        <f>VLOOKUP($E15,Fuzzy,2)</f>
        <v>1</v>
      </c>
      <c r="L21" s="26">
        <f>VLOOKUP($E15,Fuzzy,3)</f>
        <v>1</v>
      </c>
      <c r="M21" s="26">
        <f>VLOOKUP($E15,Fuzzy,4)</f>
        <v>1</v>
      </c>
      <c r="N21" s="26">
        <f>VLOOKUP($F15,Fuzzy,2)</f>
        <v>1</v>
      </c>
      <c r="O21" s="26">
        <f>VLOOKUP($F15,Fuzzy,3)</f>
        <v>1</v>
      </c>
      <c r="P21" s="27">
        <f>VLOOKUP($F15,Fuzzy,4)</f>
        <v>1</v>
      </c>
    </row>
    <row r="22" spans="1:18" ht="15.75" thickBot="1" x14ac:dyDescent="0.3">
      <c r="A22" t="s">
        <v>8</v>
      </c>
      <c r="B22" s="19">
        <f>VLOOKUP($B16,Fuzzy,2)</f>
        <v>3</v>
      </c>
      <c r="C22" s="28">
        <f>VLOOKUP($B16,Fuzzy,3)</f>
        <v>4</v>
      </c>
      <c r="D22" s="28">
        <f>VLOOKUP($B16,Fuzzy,4)</f>
        <v>5</v>
      </c>
      <c r="E22" s="28">
        <f>VLOOKUP($C16,Fuzzy,2)</f>
        <v>2</v>
      </c>
      <c r="F22" s="28">
        <f>VLOOKUP($C16,Fuzzy,3)</f>
        <v>3</v>
      </c>
      <c r="G22" s="28">
        <f>VLOOKUP($C16,Fuzzy,4)</f>
        <v>4</v>
      </c>
      <c r="H22" s="28">
        <f>VLOOKUP($D16,Fuzzy,2)</f>
        <v>0.33333333333333331</v>
      </c>
      <c r="I22" s="28">
        <f>VLOOKUP($D16,Fuzzy,3)</f>
        <v>0.5</v>
      </c>
      <c r="J22" s="28">
        <f>VLOOKUP($D16,Fuzzy,4)</f>
        <v>1</v>
      </c>
      <c r="K22" s="28">
        <f>VLOOKUP($E16,Fuzzy,2)</f>
        <v>1</v>
      </c>
      <c r="L22" s="28">
        <f>VLOOKUP($E16,Fuzzy,3)</f>
        <v>1</v>
      </c>
      <c r="M22" s="28">
        <f>VLOOKUP($E16,Fuzzy,4)</f>
        <v>1</v>
      </c>
      <c r="N22" s="28">
        <f>VLOOKUP($F16,Fuzzy,2)</f>
        <v>1</v>
      </c>
      <c r="O22" s="28">
        <f>VLOOKUP($F16,Fuzzy,3)</f>
        <v>1</v>
      </c>
      <c r="P22" s="29">
        <f>VLOOKUP($F16,Fuzzy,4)</f>
        <v>1</v>
      </c>
    </row>
    <row r="26" spans="1:18" ht="265.5" thickBot="1" x14ac:dyDescent="0.3">
      <c r="A26" s="4"/>
      <c r="B26" s="6" t="s">
        <v>9</v>
      </c>
      <c r="C26" s="6" t="s">
        <v>10</v>
      </c>
      <c r="D26" s="6" t="s">
        <v>11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t="s">
        <v>9</v>
      </c>
      <c r="B27" s="13">
        <v>1</v>
      </c>
      <c r="C27" s="14">
        <v>5</v>
      </c>
      <c r="D27" s="15">
        <v>3</v>
      </c>
      <c r="E27" s="8"/>
    </row>
    <row r="28" spans="1:18" x14ac:dyDescent="0.25">
      <c r="A28" t="s">
        <v>10</v>
      </c>
      <c r="B28" s="16">
        <f>1/C27</f>
        <v>0.2</v>
      </c>
      <c r="C28" s="17">
        <v>1</v>
      </c>
      <c r="D28" s="18">
        <v>0.5</v>
      </c>
      <c r="E28" s="8"/>
    </row>
    <row r="29" spans="1:18" ht="15.75" thickBot="1" x14ac:dyDescent="0.3">
      <c r="A29" t="s">
        <v>11</v>
      </c>
      <c r="B29" s="16">
        <f>1/D27</f>
        <v>0.33333333333333331</v>
      </c>
      <c r="C29" s="21">
        <f>1/D28</f>
        <v>2</v>
      </c>
      <c r="D29" s="22">
        <v>1</v>
      </c>
    </row>
    <row r="30" spans="1:18" x14ac:dyDescent="0.25">
      <c r="A30" t="s">
        <v>9</v>
      </c>
      <c r="B30" s="23">
        <f>VLOOKUP($B27,Fuzzy,2)</f>
        <v>1</v>
      </c>
      <c r="C30" s="24">
        <f>VLOOKUP($B27,Fuzzy,3)</f>
        <v>1</v>
      </c>
      <c r="D30" s="24">
        <f>VLOOKUP($B27,Fuzzy,4)</f>
        <v>1</v>
      </c>
      <c r="E30" s="24">
        <f>VLOOKUP($C27,Fuzzy,2)</f>
        <v>4</v>
      </c>
      <c r="F30" s="24">
        <f>VLOOKUP($C27,Fuzzy,3)</f>
        <v>5</v>
      </c>
      <c r="G30" s="24">
        <f>VLOOKUP($C27,Fuzzy,4)</f>
        <v>6</v>
      </c>
      <c r="H30" s="24">
        <f>VLOOKUP($D27,Fuzzy,2)</f>
        <v>2</v>
      </c>
      <c r="I30" s="24">
        <f>VLOOKUP($D27,Fuzzy,3)</f>
        <v>3</v>
      </c>
      <c r="J30" s="25">
        <f>VLOOKUP($D27,Fuzzy,4)</f>
        <v>4</v>
      </c>
    </row>
    <row r="31" spans="1:18" x14ac:dyDescent="0.25">
      <c r="A31" t="s">
        <v>10</v>
      </c>
      <c r="B31" s="16">
        <f>VLOOKUP($B28,Fuzzy,2)</f>
        <v>0.16666666666666666</v>
      </c>
      <c r="C31" s="26">
        <f>VLOOKUP($B28,Fuzzy,3)</f>
        <v>0.2</v>
      </c>
      <c r="D31" s="26">
        <f>VLOOKUP($B28,Fuzzy,4)</f>
        <v>0.25</v>
      </c>
      <c r="E31" s="26">
        <f>VLOOKUP($C28,Fuzzy,2)</f>
        <v>1</v>
      </c>
      <c r="F31" s="26">
        <f>VLOOKUP($C28,Fuzzy,3)</f>
        <v>1</v>
      </c>
      <c r="G31" s="26">
        <f>VLOOKUP($C28,Fuzzy,4)</f>
        <v>1</v>
      </c>
      <c r="H31" s="26">
        <f>VLOOKUP($D28,Fuzzy,2)</f>
        <v>0.33333333333333331</v>
      </c>
      <c r="I31" s="26">
        <f>VLOOKUP($D28,Fuzzy,3)</f>
        <v>0.5</v>
      </c>
      <c r="J31" s="27">
        <f>VLOOKUP($D28,Fuzzy,4)</f>
        <v>1</v>
      </c>
    </row>
    <row r="32" spans="1:18" ht="15.75" thickBot="1" x14ac:dyDescent="0.3">
      <c r="A32" t="s">
        <v>11</v>
      </c>
      <c r="B32" s="19">
        <f>VLOOKUP($B29,Fuzzy,2)</f>
        <v>0.25</v>
      </c>
      <c r="C32" s="28">
        <f>VLOOKUP($B29,Fuzzy,3)</f>
        <v>0.33333333333333331</v>
      </c>
      <c r="D32" s="28">
        <f>VLOOKUP($B29,Fuzzy,4)</f>
        <v>0.5</v>
      </c>
      <c r="E32" s="28">
        <f>VLOOKUP($C29,Fuzzy,2)</f>
        <v>1</v>
      </c>
      <c r="F32" s="28">
        <f>VLOOKUP($C29,Fuzzy,3)</f>
        <v>2</v>
      </c>
      <c r="G32" s="28">
        <f>VLOOKUP($C29,Fuzzy,4)</f>
        <v>3</v>
      </c>
      <c r="H32" s="28">
        <f>VLOOKUP($D29,Fuzzy,2)</f>
        <v>1</v>
      </c>
      <c r="I32" s="28">
        <f>VLOOKUP($D29,Fuzzy,3)</f>
        <v>1</v>
      </c>
      <c r="J32" s="29">
        <f>VLOOKUP($D29,Fuzzy,4)</f>
        <v>1</v>
      </c>
    </row>
    <row r="36" spans="1:18" ht="159.75" thickBot="1" x14ac:dyDescent="0.3">
      <c r="A36" s="4"/>
      <c r="B36" s="6" t="s">
        <v>12</v>
      </c>
      <c r="C36" s="6" t="s">
        <v>13</v>
      </c>
      <c r="D36" s="9" t="s"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t="s">
        <v>12</v>
      </c>
      <c r="B37" s="13">
        <v>1</v>
      </c>
      <c r="C37" s="14">
        <v>3</v>
      </c>
      <c r="D37" s="15">
        <v>3</v>
      </c>
      <c r="E37" s="8"/>
    </row>
    <row r="38" spans="1:18" x14ac:dyDescent="0.25">
      <c r="A38" t="s">
        <v>13</v>
      </c>
      <c r="B38" s="16">
        <f>1/C37</f>
        <v>0.33333333333333331</v>
      </c>
      <c r="C38" s="17">
        <v>1</v>
      </c>
      <c r="D38" s="18">
        <v>1</v>
      </c>
      <c r="E38" s="8"/>
    </row>
    <row r="39" spans="1:18" ht="15.75" thickBot="1" x14ac:dyDescent="0.3">
      <c r="A39" s="1" t="s">
        <v>0</v>
      </c>
      <c r="B39" s="16">
        <f>1/D37</f>
        <v>0.33333333333333331</v>
      </c>
      <c r="C39" s="21">
        <f>1/D38</f>
        <v>1</v>
      </c>
      <c r="D39" s="22">
        <v>1</v>
      </c>
    </row>
    <row r="40" spans="1:18" x14ac:dyDescent="0.25">
      <c r="A40" t="s">
        <v>12</v>
      </c>
      <c r="B40" s="23">
        <f>VLOOKUP($B37,Fuzzy,2)</f>
        <v>1</v>
      </c>
      <c r="C40" s="24">
        <f>VLOOKUP($B37,Fuzzy,3)</f>
        <v>1</v>
      </c>
      <c r="D40" s="24">
        <f>VLOOKUP($B37,Fuzzy,4)</f>
        <v>1</v>
      </c>
      <c r="E40" s="24">
        <f>VLOOKUP($C37,Fuzzy,2)</f>
        <v>2</v>
      </c>
      <c r="F40" s="24">
        <f>VLOOKUP($C37,Fuzzy,3)</f>
        <v>3</v>
      </c>
      <c r="G40" s="24">
        <f>VLOOKUP($C37,Fuzzy,4)</f>
        <v>4</v>
      </c>
      <c r="H40" s="24">
        <f>VLOOKUP($D37,Fuzzy,2)</f>
        <v>2</v>
      </c>
      <c r="I40" s="24">
        <f>VLOOKUP($D37,Fuzzy,3)</f>
        <v>3</v>
      </c>
      <c r="J40" s="25">
        <f>VLOOKUP($D37,Fuzzy,4)</f>
        <v>4</v>
      </c>
    </row>
    <row r="41" spans="1:18" x14ac:dyDescent="0.25">
      <c r="A41" t="s">
        <v>13</v>
      </c>
      <c r="B41" s="16">
        <f>VLOOKUP($B38,Fuzzy,2)</f>
        <v>0.25</v>
      </c>
      <c r="C41" s="26">
        <f>VLOOKUP($B38,Fuzzy,3)</f>
        <v>0.33333333333333331</v>
      </c>
      <c r="D41" s="26">
        <f>VLOOKUP($B38,Fuzzy,4)</f>
        <v>0.5</v>
      </c>
      <c r="E41" s="26">
        <f>VLOOKUP($C38,Fuzzy,2)</f>
        <v>1</v>
      </c>
      <c r="F41" s="26">
        <f>VLOOKUP($C38,Fuzzy,3)</f>
        <v>1</v>
      </c>
      <c r="G41" s="26">
        <f>VLOOKUP($C38,Fuzzy,4)</f>
        <v>1</v>
      </c>
      <c r="H41" s="26">
        <f>VLOOKUP($D38,Fuzzy,2)</f>
        <v>1</v>
      </c>
      <c r="I41" s="26">
        <f>VLOOKUP($D38,Fuzzy,3)</f>
        <v>1</v>
      </c>
      <c r="J41" s="27">
        <f>VLOOKUP($D38,Fuzzy,4)</f>
        <v>1</v>
      </c>
    </row>
    <row r="42" spans="1:18" ht="15.75" thickBot="1" x14ac:dyDescent="0.3">
      <c r="A42" s="1" t="s">
        <v>0</v>
      </c>
      <c r="B42" s="19">
        <f>VLOOKUP($B39,Fuzzy,2)</f>
        <v>0.25</v>
      </c>
      <c r="C42" s="28">
        <f>VLOOKUP($B39,Fuzzy,3)</f>
        <v>0.33333333333333331</v>
      </c>
      <c r="D42" s="28">
        <f>VLOOKUP($B39,Fuzzy,4)</f>
        <v>0.5</v>
      </c>
      <c r="E42" s="28">
        <f>VLOOKUP($C39,Fuzzy,2)</f>
        <v>1</v>
      </c>
      <c r="F42" s="28">
        <f>VLOOKUP($C39,Fuzzy,3)</f>
        <v>1</v>
      </c>
      <c r="G42" s="28">
        <f>VLOOKUP($C39,Fuzzy,4)</f>
        <v>1</v>
      </c>
      <c r="H42" s="28">
        <f>VLOOKUP($D39,Fuzzy,2)</f>
        <v>1</v>
      </c>
      <c r="I42" s="28">
        <f>VLOOKUP($D39,Fuzzy,3)</f>
        <v>1</v>
      </c>
      <c r="J42" s="29">
        <f>VLOOKUP($D39,Fuzzy,4)</f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3416-39DB-4855-9FBD-5BB22041EA73}">
  <dimension ref="A1:AE42"/>
  <sheetViews>
    <sheetView workbookViewId="0"/>
  </sheetViews>
  <sheetFormatPr defaultRowHeight="15" x14ac:dyDescent="0.25"/>
  <cols>
    <col min="1" max="1" width="36.7109375" style="3" bestFit="1" customWidth="1"/>
    <col min="2" max="30" width="5.5703125" customWidth="1"/>
  </cols>
  <sheetData>
    <row r="1" spans="1:31" s="6" customFormat="1" ht="167.25" thickBot="1" x14ac:dyDescent="0.3">
      <c r="A1" s="4"/>
      <c r="B1" s="5" t="s">
        <v>1</v>
      </c>
      <c r="C1" s="5" t="s">
        <v>2</v>
      </c>
      <c r="D1" s="5" t="s">
        <v>3</v>
      </c>
    </row>
    <row r="2" spans="1:31" x14ac:dyDescent="0.25">
      <c r="A2" s="2" t="s">
        <v>1</v>
      </c>
      <c r="B2" s="13">
        <v>1</v>
      </c>
      <c r="C2" s="14">
        <v>2</v>
      </c>
      <c r="D2" s="15">
        <v>1</v>
      </c>
      <c r="E2" s="8"/>
      <c r="X2" s="7"/>
      <c r="AB2" s="7"/>
      <c r="AC2" s="7"/>
      <c r="AD2" s="7"/>
      <c r="AE2" s="7"/>
    </row>
    <row r="3" spans="1:31" x14ac:dyDescent="0.25">
      <c r="A3" s="2" t="s">
        <v>2</v>
      </c>
      <c r="B3" s="16">
        <f>1/C2</f>
        <v>0.5</v>
      </c>
      <c r="C3" s="17">
        <v>1</v>
      </c>
      <c r="D3" s="18">
        <v>0.5</v>
      </c>
      <c r="E3" s="8"/>
      <c r="X3" s="7"/>
      <c r="AB3" s="7"/>
      <c r="AC3" s="7"/>
      <c r="AD3" s="7"/>
      <c r="AE3" s="7"/>
    </row>
    <row r="4" spans="1:31" ht="15.75" thickBot="1" x14ac:dyDescent="0.3">
      <c r="A4" s="2" t="s">
        <v>3</v>
      </c>
      <c r="B4" s="16">
        <f>1/D2</f>
        <v>1</v>
      </c>
      <c r="C4" s="21">
        <f>1/D3</f>
        <v>2</v>
      </c>
      <c r="D4" s="22">
        <v>1</v>
      </c>
      <c r="X4" s="7"/>
      <c r="AB4" s="7"/>
      <c r="AC4" s="7"/>
      <c r="AD4" s="7"/>
      <c r="AE4" s="7"/>
    </row>
    <row r="5" spans="1:31" x14ac:dyDescent="0.25">
      <c r="A5" s="2" t="s">
        <v>1</v>
      </c>
      <c r="B5" s="23">
        <f>VLOOKUP($B2,Fuzzy,2)</f>
        <v>1</v>
      </c>
      <c r="C5" s="24">
        <f>VLOOKUP($B2,Fuzzy,3)</f>
        <v>1</v>
      </c>
      <c r="D5" s="24">
        <f>VLOOKUP($B2,Fuzzy,4)</f>
        <v>1</v>
      </c>
      <c r="E5" s="24">
        <f>VLOOKUP($C2,Fuzzy,2)</f>
        <v>1</v>
      </c>
      <c r="F5" s="24">
        <f>VLOOKUP($C2,Fuzzy,3)</f>
        <v>2</v>
      </c>
      <c r="G5" s="24">
        <f>VLOOKUP($C2,Fuzzy,4)</f>
        <v>3</v>
      </c>
      <c r="H5" s="24">
        <f>VLOOKUP($D2,Fuzzy,2)</f>
        <v>1</v>
      </c>
      <c r="I5" s="24">
        <f>VLOOKUP($D2,Fuzzy,3)</f>
        <v>1</v>
      </c>
      <c r="J5" s="25">
        <f>VLOOKUP($D2,Fuzzy,4)</f>
        <v>1</v>
      </c>
    </row>
    <row r="6" spans="1:31" x14ac:dyDescent="0.25">
      <c r="A6" s="2" t="s">
        <v>2</v>
      </c>
      <c r="B6" s="16">
        <f>VLOOKUP($B3,Fuzzy,2)</f>
        <v>0.33333333333333331</v>
      </c>
      <c r="C6" s="26">
        <f>VLOOKUP($B3,Fuzzy,3)</f>
        <v>0.5</v>
      </c>
      <c r="D6" s="26">
        <f>VLOOKUP($B3,Fuzzy,4)</f>
        <v>1</v>
      </c>
      <c r="E6" s="26">
        <f>VLOOKUP($C3,Fuzzy,2)</f>
        <v>1</v>
      </c>
      <c r="F6" s="26">
        <f>VLOOKUP($C3,Fuzzy,3)</f>
        <v>1</v>
      </c>
      <c r="G6" s="26">
        <f>VLOOKUP($C3,Fuzzy,4)</f>
        <v>1</v>
      </c>
      <c r="H6" s="26">
        <f>VLOOKUP($D3,Fuzzy,2)</f>
        <v>0.33333333333333331</v>
      </c>
      <c r="I6" s="26">
        <f>VLOOKUP($D3,Fuzzy,3)</f>
        <v>0.5</v>
      </c>
      <c r="J6" s="27">
        <f>VLOOKUP($D3,Fuzzy,4)</f>
        <v>1</v>
      </c>
    </row>
    <row r="7" spans="1:31" ht="15.75" thickBot="1" x14ac:dyDescent="0.3">
      <c r="A7" s="2" t="s">
        <v>3</v>
      </c>
      <c r="B7" s="19">
        <f>VLOOKUP($B4,Fuzzy,2)</f>
        <v>1</v>
      </c>
      <c r="C7" s="28">
        <f>VLOOKUP($B4,Fuzzy,3)</f>
        <v>1</v>
      </c>
      <c r="D7" s="28">
        <f>VLOOKUP($B4,Fuzzy,4)</f>
        <v>1</v>
      </c>
      <c r="E7" s="28">
        <f>VLOOKUP($C4,Fuzzy,2)</f>
        <v>1</v>
      </c>
      <c r="F7" s="28">
        <f>VLOOKUP($C4,Fuzzy,3)</f>
        <v>2</v>
      </c>
      <c r="G7" s="28">
        <f>VLOOKUP($C4,Fuzzy,4)</f>
        <v>3</v>
      </c>
      <c r="H7" s="28">
        <f>VLOOKUP($D4,Fuzzy,2)</f>
        <v>1</v>
      </c>
      <c r="I7" s="28">
        <f>VLOOKUP($D4,Fuzzy,3)</f>
        <v>1</v>
      </c>
      <c r="J7" s="29">
        <f>VLOOKUP($D4,Fuzzy,4)</f>
        <v>1</v>
      </c>
    </row>
    <row r="11" spans="1:31" ht="193.5" thickBot="1" x14ac:dyDescent="0.3"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</row>
    <row r="12" spans="1:31" x14ac:dyDescent="0.25">
      <c r="A12" t="s">
        <v>4</v>
      </c>
      <c r="B12" s="77">
        <v>1</v>
      </c>
      <c r="C12" s="14">
        <v>0.5</v>
      </c>
      <c r="D12" s="14">
        <v>0.33333333333333331</v>
      </c>
      <c r="E12" s="14">
        <v>0.2</v>
      </c>
      <c r="F12" s="78">
        <v>0.25</v>
      </c>
    </row>
    <row r="13" spans="1:31" x14ac:dyDescent="0.25">
      <c r="A13" t="s">
        <v>5</v>
      </c>
      <c r="B13" s="79">
        <f>1/C12</f>
        <v>2</v>
      </c>
      <c r="C13" s="21">
        <v>1</v>
      </c>
      <c r="D13" s="21">
        <v>2</v>
      </c>
      <c r="E13" s="21">
        <v>0.25</v>
      </c>
      <c r="F13" s="18">
        <v>0.33333333333333331</v>
      </c>
    </row>
    <row r="14" spans="1:31" x14ac:dyDescent="0.25">
      <c r="A14" t="s">
        <v>6</v>
      </c>
      <c r="B14" s="79">
        <f>1/D12</f>
        <v>3</v>
      </c>
      <c r="C14" s="21">
        <f>1/D13</f>
        <v>0.5</v>
      </c>
      <c r="D14" s="21">
        <v>1</v>
      </c>
      <c r="E14" s="21">
        <v>0.33333333333333331</v>
      </c>
      <c r="F14" s="18">
        <v>0.5</v>
      </c>
    </row>
    <row r="15" spans="1:31" x14ac:dyDescent="0.25">
      <c r="A15" t="s">
        <v>7</v>
      </c>
      <c r="B15" s="79">
        <f>1/E12</f>
        <v>5</v>
      </c>
      <c r="C15" s="21">
        <f>1/E13</f>
        <v>4</v>
      </c>
      <c r="D15" s="21">
        <f>1/E14</f>
        <v>3</v>
      </c>
      <c r="E15" s="21">
        <v>1</v>
      </c>
      <c r="F15" s="18">
        <v>2</v>
      </c>
    </row>
    <row r="16" spans="1:31" ht="15.75" thickBot="1" x14ac:dyDescent="0.3">
      <c r="A16" t="s">
        <v>8</v>
      </c>
      <c r="B16" s="80">
        <f>1/F12</f>
        <v>4</v>
      </c>
      <c r="C16" s="81">
        <f>1/F13</f>
        <v>3</v>
      </c>
      <c r="D16" s="81">
        <f>1/F14</f>
        <v>2</v>
      </c>
      <c r="E16" s="81">
        <f>1/F15</f>
        <v>0.5</v>
      </c>
      <c r="F16" s="82">
        <v>1</v>
      </c>
    </row>
    <row r="17" spans="1:18" ht="15.75" thickBot="1" x14ac:dyDescent="0.3"/>
    <row r="18" spans="1:18" x14ac:dyDescent="0.25">
      <c r="A18" t="s">
        <v>4</v>
      </c>
      <c r="B18" s="23">
        <f>VLOOKUP($B12,Fuzzy,2)</f>
        <v>1</v>
      </c>
      <c r="C18" s="24">
        <f>VLOOKUP($B12,Fuzzy,3)</f>
        <v>1</v>
      </c>
      <c r="D18" s="24">
        <f>VLOOKUP($B12,Fuzzy,4)</f>
        <v>1</v>
      </c>
      <c r="E18" s="24">
        <f>VLOOKUP($C12,Fuzzy,2)</f>
        <v>0.33333333333333331</v>
      </c>
      <c r="F18" s="24">
        <f>VLOOKUP($C12,Fuzzy,3)</f>
        <v>0.5</v>
      </c>
      <c r="G18" s="24">
        <f>VLOOKUP($C12,Fuzzy,4)</f>
        <v>1</v>
      </c>
      <c r="H18" s="24">
        <f>VLOOKUP($D12,Fuzzy,2)</f>
        <v>0.25</v>
      </c>
      <c r="I18" s="24">
        <f>VLOOKUP($D12,Fuzzy,3)</f>
        <v>0.33333333333333331</v>
      </c>
      <c r="J18" s="24">
        <f>VLOOKUP($D12,Fuzzy,4)</f>
        <v>0.5</v>
      </c>
      <c r="K18" s="24">
        <f>VLOOKUP($E12,Fuzzy,2)</f>
        <v>0.16666666666666666</v>
      </c>
      <c r="L18" s="24">
        <f>VLOOKUP($E12,Fuzzy,3)</f>
        <v>0.2</v>
      </c>
      <c r="M18" s="24">
        <f>VLOOKUP($E12,Fuzzy,4)</f>
        <v>0.25</v>
      </c>
      <c r="N18" s="24">
        <f>VLOOKUP($F12,Fuzzy,2)</f>
        <v>0.2</v>
      </c>
      <c r="O18" s="24">
        <f>VLOOKUP($F12,Fuzzy,3)</f>
        <v>0.25</v>
      </c>
      <c r="P18" s="25">
        <f>VLOOKUP($F12,Fuzzy,4)</f>
        <v>0.33333333333333331</v>
      </c>
    </row>
    <row r="19" spans="1:18" x14ac:dyDescent="0.25">
      <c r="A19" t="s">
        <v>5</v>
      </c>
      <c r="B19" s="16">
        <f>VLOOKUP($B13,Fuzzy,2)</f>
        <v>1</v>
      </c>
      <c r="C19" s="26">
        <f>VLOOKUP($B13,Fuzzy,3)</f>
        <v>2</v>
      </c>
      <c r="D19" s="26">
        <f>VLOOKUP($B13,Fuzzy,4)</f>
        <v>3</v>
      </c>
      <c r="E19" s="26">
        <f>VLOOKUP($C13,Fuzzy,2)</f>
        <v>1</v>
      </c>
      <c r="F19" s="26">
        <f>VLOOKUP($C13,Fuzzy,3)</f>
        <v>1</v>
      </c>
      <c r="G19" s="26">
        <f>VLOOKUP($C13,Fuzzy,4)</f>
        <v>1</v>
      </c>
      <c r="H19" s="26">
        <f>VLOOKUP($D13,Fuzzy,2)</f>
        <v>1</v>
      </c>
      <c r="I19" s="26">
        <f>VLOOKUP($D13,Fuzzy,3)</f>
        <v>2</v>
      </c>
      <c r="J19" s="26">
        <f>VLOOKUP($D13,Fuzzy,4)</f>
        <v>3</v>
      </c>
      <c r="K19" s="26">
        <f>VLOOKUP($E13,Fuzzy,2)</f>
        <v>0.2</v>
      </c>
      <c r="L19" s="26">
        <f>VLOOKUP($E13,Fuzzy,3)</f>
        <v>0.25</v>
      </c>
      <c r="M19" s="26">
        <f>VLOOKUP($E13,Fuzzy,4)</f>
        <v>0.33333333333333331</v>
      </c>
      <c r="N19" s="26">
        <f>VLOOKUP($F13,Fuzzy,2)</f>
        <v>0.25</v>
      </c>
      <c r="O19" s="26">
        <f>VLOOKUP($F13,Fuzzy,3)</f>
        <v>0.33333333333333331</v>
      </c>
      <c r="P19" s="27">
        <f>VLOOKUP($F13,Fuzzy,4)</f>
        <v>0.5</v>
      </c>
    </row>
    <row r="20" spans="1:18" x14ac:dyDescent="0.25">
      <c r="A20" t="s">
        <v>6</v>
      </c>
      <c r="B20" s="16">
        <f>VLOOKUP($B14,Fuzzy,2)</f>
        <v>2</v>
      </c>
      <c r="C20" s="26">
        <f>VLOOKUP($B14,Fuzzy,3)</f>
        <v>3</v>
      </c>
      <c r="D20" s="26">
        <f>VLOOKUP($B14,Fuzzy,4)</f>
        <v>4</v>
      </c>
      <c r="E20" s="26">
        <f>VLOOKUP($C14,Fuzzy,2)</f>
        <v>0.33333333333333331</v>
      </c>
      <c r="F20" s="26">
        <f>VLOOKUP($C14,Fuzzy,3)</f>
        <v>0.5</v>
      </c>
      <c r="G20" s="26">
        <f>VLOOKUP($C14,Fuzzy,4)</f>
        <v>1</v>
      </c>
      <c r="H20" s="26">
        <f>VLOOKUP($D14,Fuzzy,2)</f>
        <v>1</v>
      </c>
      <c r="I20" s="26">
        <f>VLOOKUP($D14,Fuzzy,3)</f>
        <v>1</v>
      </c>
      <c r="J20" s="26">
        <f>VLOOKUP($D14,Fuzzy,4)</f>
        <v>1</v>
      </c>
      <c r="K20" s="26">
        <f>VLOOKUP($E14,Fuzzy,2)</f>
        <v>0.25</v>
      </c>
      <c r="L20" s="26">
        <f>VLOOKUP($E14,Fuzzy,3)</f>
        <v>0.33333333333333331</v>
      </c>
      <c r="M20" s="26">
        <f>VLOOKUP($E14,Fuzzy,4)</f>
        <v>0.5</v>
      </c>
      <c r="N20" s="26">
        <f>VLOOKUP($F14,Fuzzy,2)</f>
        <v>0.33333333333333331</v>
      </c>
      <c r="O20" s="26">
        <f>VLOOKUP($F14,Fuzzy,3)</f>
        <v>0.5</v>
      </c>
      <c r="P20" s="27">
        <f>VLOOKUP($F14,Fuzzy,4)</f>
        <v>1</v>
      </c>
    </row>
    <row r="21" spans="1:18" x14ac:dyDescent="0.25">
      <c r="A21" t="s">
        <v>7</v>
      </c>
      <c r="B21" s="16">
        <f>VLOOKUP($B15,Fuzzy,2)</f>
        <v>4</v>
      </c>
      <c r="C21" s="26">
        <f>VLOOKUP($B15,Fuzzy,3)</f>
        <v>5</v>
      </c>
      <c r="D21" s="26">
        <f>VLOOKUP($B15,Fuzzy,4)</f>
        <v>6</v>
      </c>
      <c r="E21" s="26">
        <f>VLOOKUP($C15,Fuzzy,2)</f>
        <v>3</v>
      </c>
      <c r="F21" s="26">
        <f>VLOOKUP($C15,Fuzzy,3)</f>
        <v>4</v>
      </c>
      <c r="G21" s="26">
        <f>VLOOKUP($C15,Fuzzy,4)</f>
        <v>5</v>
      </c>
      <c r="H21" s="26">
        <f>VLOOKUP($D15,Fuzzy,2)</f>
        <v>2</v>
      </c>
      <c r="I21" s="26">
        <f>VLOOKUP($D15,Fuzzy,3)</f>
        <v>3</v>
      </c>
      <c r="J21" s="26">
        <f>VLOOKUP($D15,Fuzzy,4)</f>
        <v>4</v>
      </c>
      <c r="K21" s="26">
        <f>VLOOKUP($E15,Fuzzy,2)</f>
        <v>1</v>
      </c>
      <c r="L21" s="26">
        <f>VLOOKUP($E15,Fuzzy,3)</f>
        <v>1</v>
      </c>
      <c r="M21" s="26">
        <f>VLOOKUP($E15,Fuzzy,4)</f>
        <v>1</v>
      </c>
      <c r="N21" s="26">
        <f>VLOOKUP($F15,Fuzzy,2)</f>
        <v>1</v>
      </c>
      <c r="O21" s="26">
        <f>VLOOKUP($F15,Fuzzy,3)</f>
        <v>2</v>
      </c>
      <c r="P21" s="27">
        <f>VLOOKUP($F15,Fuzzy,4)</f>
        <v>3</v>
      </c>
    </row>
    <row r="22" spans="1:18" ht="15.75" thickBot="1" x14ac:dyDescent="0.3">
      <c r="A22" t="s">
        <v>8</v>
      </c>
      <c r="B22" s="19">
        <f>VLOOKUP($B16,Fuzzy,2)</f>
        <v>3</v>
      </c>
      <c r="C22" s="28">
        <f>VLOOKUP($B16,Fuzzy,3)</f>
        <v>4</v>
      </c>
      <c r="D22" s="28">
        <f>VLOOKUP($B16,Fuzzy,4)</f>
        <v>5</v>
      </c>
      <c r="E22" s="28">
        <f>VLOOKUP($C16,Fuzzy,2)</f>
        <v>2</v>
      </c>
      <c r="F22" s="28">
        <f>VLOOKUP($C16,Fuzzy,3)</f>
        <v>3</v>
      </c>
      <c r="G22" s="28">
        <f>VLOOKUP($C16,Fuzzy,4)</f>
        <v>4</v>
      </c>
      <c r="H22" s="28">
        <f>VLOOKUP($D16,Fuzzy,2)</f>
        <v>1</v>
      </c>
      <c r="I22" s="28">
        <f>VLOOKUP($D16,Fuzzy,3)</f>
        <v>2</v>
      </c>
      <c r="J22" s="28">
        <f>VLOOKUP($D16,Fuzzy,4)</f>
        <v>3</v>
      </c>
      <c r="K22" s="28">
        <f>VLOOKUP($E16,Fuzzy,2)</f>
        <v>0.33333333333333331</v>
      </c>
      <c r="L22" s="28">
        <f>VLOOKUP($E16,Fuzzy,3)</f>
        <v>0.5</v>
      </c>
      <c r="M22" s="28">
        <f>VLOOKUP($E16,Fuzzy,4)</f>
        <v>1</v>
      </c>
      <c r="N22" s="28">
        <f>VLOOKUP($F16,Fuzzy,2)</f>
        <v>1</v>
      </c>
      <c r="O22" s="28">
        <f>VLOOKUP($F16,Fuzzy,3)</f>
        <v>1</v>
      </c>
      <c r="P22" s="29">
        <f>VLOOKUP($F16,Fuzzy,4)</f>
        <v>1</v>
      </c>
    </row>
    <row r="26" spans="1:18" ht="265.5" thickBot="1" x14ac:dyDescent="0.3">
      <c r="A26" s="4"/>
      <c r="B26" s="6" t="s">
        <v>9</v>
      </c>
      <c r="C26" s="6" t="s">
        <v>10</v>
      </c>
      <c r="D26" s="6" t="s">
        <v>11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t="s">
        <v>9</v>
      </c>
      <c r="B27" s="13">
        <v>1</v>
      </c>
      <c r="C27" s="14">
        <v>5</v>
      </c>
      <c r="D27" s="15">
        <v>3</v>
      </c>
      <c r="E27" s="8"/>
    </row>
    <row r="28" spans="1:18" x14ac:dyDescent="0.25">
      <c r="A28" t="s">
        <v>10</v>
      </c>
      <c r="B28" s="16">
        <f>1/C27</f>
        <v>0.2</v>
      </c>
      <c r="C28" s="17">
        <v>1</v>
      </c>
      <c r="D28" s="18">
        <v>0.33333333333333331</v>
      </c>
      <c r="E28" s="8"/>
    </row>
    <row r="29" spans="1:18" ht="15.75" thickBot="1" x14ac:dyDescent="0.3">
      <c r="A29" t="s">
        <v>11</v>
      </c>
      <c r="B29" s="16">
        <f>1/D27</f>
        <v>0.33333333333333331</v>
      </c>
      <c r="C29" s="21">
        <f>1/D28</f>
        <v>3</v>
      </c>
      <c r="D29" s="22">
        <v>1</v>
      </c>
    </row>
    <row r="30" spans="1:18" x14ac:dyDescent="0.25">
      <c r="A30" t="s">
        <v>9</v>
      </c>
      <c r="B30" s="23">
        <f>VLOOKUP($B27,Fuzzy,2)</f>
        <v>1</v>
      </c>
      <c r="C30" s="24">
        <f>VLOOKUP($B27,Fuzzy,3)</f>
        <v>1</v>
      </c>
      <c r="D30" s="24">
        <f>VLOOKUP($B27,Fuzzy,4)</f>
        <v>1</v>
      </c>
      <c r="E30" s="24">
        <f>VLOOKUP($C27,Fuzzy,2)</f>
        <v>4</v>
      </c>
      <c r="F30" s="24">
        <f>VLOOKUP($C27,Fuzzy,3)</f>
        <v>5</v>
      </c>
      <c r="G30" s="24">
        <f>VLOOKUP($C27,Fuzzy,4)</f>
        <v>6</v>
      </c>
      <c r="H30" s="24">
        <f>VLOOKUP($D27,Fuzzy,2)</f>
        <v>2</v>
      </c>
      <c r="I30" s="24">
        <f>VLOOKUP($D27,Fuzzy,3)</f>
        <v>3</v>
      </c>
      <c r="J30" s="25">
        <f>VLOOKUP($D27,Fuzzy,4)</f>
        <v>4</v>
      </c>
    </row>
    <row r="31" spans="1:18" x14ac:dyDescent="0.25">
      <c r="A31" t="s">
        <v>10</v>
      </c>
      <c r="B31" s="16">
        <f>VLOOKUP($B28,Fuzzy,2)</f>
        <v>0.16666666666666666</v>
      </c>
      <c r="C31" s="26">
        <f>VLOOKUP($B28,Fuzzy,3)</f>
        <v>0.2</v>
      </c>
      <c r="D31" s="26">
        <f>VLOOKUP($B28,Fuzzy,4)</f>
        <v>0.25</v>
      </c>
      <c r="E31" s="26">
        <f>VLOOKUP($C28,Fuzzy,2)</f>
        <v>1</v>
      </c>
      <c r="F31" s="26">
        <f>VLOOKUP($C28,Fuzzy,3)</f>
        <v>1</v>
      </c>
      <c r="G31" s="26">
        <f>VLOOKUP($C28,Fuzzy,4)</f>
        <v>1</v>
      </c>
      <c r="H31" s="26">
        <f>VLOOKUP($D28,Fuzzy,2)</f>
        <v>0.25</v>
      </c>
      <c r="I31" s="26">
        <f>VLOOKUP($D28,Fuzzy,3)</f>
        <v>0.33333333333333331</v>
      </c>
      <c r="J31" s="27">
        <f>VLOOKUP($D28,Fuzzy,4)</f>
        <v>0.5</v>
      </c>
    </row>
    <row r="32" spans="1:18" ht="15.75" thickBot="1" x14ac:dyDescent="0.3">
      <c r="A32" t="s">
        <v>11</v>
      </c>
      <c r="B32" s="19">
        <f>VLOOKUP($B29,Fuzzy,2)</f>
        <v>0.25</v>
      </c>
      <c r="C32" s="28">
        <f>VLOOKUP($B29,Fuzzy,3)</f>
        <v>0.33333333333333331</v>
      </c>
      <c r="D32" s="28">
        <f>VLOOKUP($B29,Fuzzy,4)</f>
        <v>0.5</v>
      </c>
      <c r="E32" s="28">
        <f>VLOOKUP($C29,Fuzzy,2)</f>
        <v>2</v>
      </c>
      <c r="F32" s="28">
        <f>VLOOKUP($C29,Fuzzy,3)</f>
        <v>3</v>
      </c>
      <c r="G32" s="28">
        <f>VLOOKUP($C29,Fuzzy,4)</f>
        <v>4</v>
      </c>
      <c r="H32" s="28">
        <f>VLOOKUP($D29,Fuzzy,2)</f>
        <v>1</v>
      </c>
      <c r="I32" s="28">
        <f>VLOOKUP($D29,Fuzzy,3)</f>
        <v>1</v>
      </c>
      <c r="J32" s="29">
        <f>VLOOKUP($D29,Fuzzy,4)</f>
        <v>1</v>
      </c>
    </row>
    <row r="36" spans="1:18" ht="159.75" thickBot="1" x14ac:dyDescent="0.3">
      <c r="A36" s="4"/>
      <c r="B36" s="6" t="s">
        <v>12</v>
      </c>
      <c r="C36" s="6" t="s">
        <v>13</v>
      </c>
      <c r="D36" s="9" t="s"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t="s">
        <v>12</v>
      </c>
      <c r="B37" s="13">
        <v>1</v>
      </c>
      <c r="C37" s="14">
        <v>3</v>
      </c>
      <c r="D37" s="15">
        <v>5</v>
      </c>
      <c r="E37" s="8"/>
    </row>
    <row r="38" spans="1:18" x14ac:dyDescent="0.25">
      <c r="A38" t="s">
        <v>13</v>
      </c>
      <c r="B38" s="16">
        <f>1/C37</f>
        <v>0.33333333333333331</v>
      </c>
      <c r="C38" s="17">
        <v>1</v>
      </c>
      <c r="D38" s="18">
        <v>2</v>
      </c>
      <c r="E38" s="8"/>
    </row>
    <row r="39" spans="1:18" ht="15.75" thickBot="1" x14ac:dyDescent="0.3">
      <c r="A39" s="1" t="s">
        <v>0</v>
      </c>
      <c r="B39" s="16">
        <f>1/D37</f>
        <v>0.2</v>
      </c>
      <c r="C39" s="21">
        <f>1/D38</f>
        <v>0.5</v>
      </c>
      <c r="D39" s="22">
        <v>1</v>
      </c>
    </row>
    <row r="40" spans="1:18" x14ac:dyDescent="0.25">
      <c r="A40" t="s">
        <v>12</v>
      </c>
      <c r="B40" s="23">
        <f>VLOOKUP($B37,Fuzzy,2)</f>
        <v>1</v>
      </c>
      <c r="C40" s="24">
        <f>VLOOKUP($B37,Fuzzy,3)</f>
        <v>1</v>
      </c>
      <c r="D40" s="24">
        <f>VLOOKUP($B37,Fuzzy,4)</f>
        <v>1</v>
      </c>
      <c r="E40" s="24">
        <f>VLOOKUP($C37,Fuzzy,2)</f>
        <v>2</v>
      </c>
      <c r="F40" s="24">
        <f>VLOOKUP($C37,Fuzzy,3)</f>
        <v>3</v>
      </c>
      <c r="G40" s="24">
        <f>VLOOKUP($C37,Fuzzy,4)</f>
        <v>4</v>
      </c>
      <c r="H40" s="24">
        <f>VLOOKUP($D37,Fuzzy,2)</f>
        <v>4</v>
      </c>
      <c r="I40" s="24">
        <f>VLOOKUP($D37,Fuzzy,3)</f>
        <v>5</v>
      </c>
      <c r="J40" s="25">
        <f>VLOOKUP($D37,Fuzzy,4)</f>
        <v>6</v>
      </c>
    </row>
    <row r="41" spans="1:18" x14ac:dyDescent="0.25">
      <c r="A41" t="s">
        <v>13</v>
      </c>
      <c r="B41" s="16">
        <f>VLOOKUP($B38,Fuzzy,2)</f>
        <v>0.25</v>
      </c>
      <c r="C41" s="26">
        <f>VLOOKUP($B38,Fuzzy,3)</f>
        <v>0.33333333333333331</v>
      </c>
      <c r="D41" s="26">
        <f>VLOOKUP($B38,Fuzzy,4)</f>
        <v>0.5</v>
      </c>
      <c r="E41" s="26">
        <f>VLOOKUP($C38,Fuzzy,2)</f>
        <v>1</v>
      </c>
      <c r="F41" s="26">
        <f>VLOOKUP($C38,Fuzzy,3)</f>
        <v>1</v>
      </c>
      <c r="G41" s="26">
        <f>VLOOKUP($C38,Fuzzy,4)</f>
        <v>1</v>
      </c>
      <c r="H41" s="26">
        <f>VLOOKUP($D38,Fuzzy,2)</f>
        <v>1</v>
      </c>
      <c r="I41" s="26">
        <f>VLOOKUP($D38,Fuzzy,3)</f>
        <v>2</v>
      </c>
      <c r="J41" s="27">
        <f>VLOOKUP($D38,Fuzzy,4)</f>
        <v>3</v>
      </c>
    </row>
    <row r="42" spans="1:18" ht="15.75" thickBot="1" x14ac:dyDescent="0.3">
      <c r="A42" s="1" t="s">
        <v>0</v>
      </c>
      <c r="B42" s="19">
        <f>VLOOKUP($B39,Fuzzy,2)</f>
        <v>0.16666666666666666</v>
      </c>
      <c r="C42" s="28">
        <f>VLOOKUP($B39,Fuzzy,3)</f>
        <v>0.2</v>
      </c>
      <c r="D42" s="28">
        <f>VLOOKUP($B39,Fuzzy,4)</f>
        <v>0.25</v>
      </c>
      <c r="E42" s="28">
        <f>VLOOKUP($C39,Fuzzy,2)</f>
        <v>0.33333333333333331</v>
      </c>
      <c r="F42" s="28">
        <f>VLOOKUP($C39,Fuzzy,3)</f>
        <v>0.5</v>
      </c>
      <c r="G42" s="28">
        <f>VLOOKUP($C39,Fuzzy,4)</f>
        <v>1</v>
      </c>
      <c r="H42" s="28">
        <f>VLOOKUP($D39,Fuzzy,2)</f>
        <v>1</v>
      </c>
      <c r="I42" s="28">
        <f>VLOOKUP($D39,Fuzzy,3)</f>
        <v>1</v>
      </c>
      <c r="J42" s="29">
        <f>VLOOKUP($D39,Fuzzy,4)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2158-B34F-4FEC-B557-B20945AFC306}">
  <dimension ref="A1:AE42"/>
  <sheetViews>
    <sheetView workbookViewId="0"/>
  </sheetViews>
  <sheetFormatPr defaultRowHeight="15" x14ac:dyDescent="0.25"/>
  <cols>
    <col min="1" max="1" width="36.7109375" style="3" bestFit="1" customWidth="1"/>
    <col min="2" max="30" width="5.5703125" customWidth="1"/>
  </cols>
  <sheetData>
    <row r="1" spans="1:31" s="6" customFormat="1" ht="167.25" thickBot="1" x14ac:dyDescent="0.3">
      <c r="A1" s="4"/>
      <c r="B1" s="5" t="s">
        <v>1</v>
      </c>
      <c r="C1" s="5" t="s">
        <v>2</v>
      </c>
      <c r="D1" s="5" t="s">
        <v>3</v>
      </c>
    </row>
    <row r="2" spans="1:31" x14ac:dyDescent="0.25">
      <c r="A2" s="2" t="s">
        <v>1</v>
      </c>
      <c r="B2" s="13">
        <v>1</v>
      </c>
      <c r="C2" s="14">
        <v>2</v>
      </c>
      <c r="D2" s="15">
        <v>1</v>
      </c>
      <c r="E2" s="8"/>
      <c r="X2" s="7"/>
      <c r="AB2" s="7"/>
      <c r="AC2" s="7"/>
      <c r="AD2" s="7"/>
      <c r="AE2" s="7"/>
    </row>
    <row r="3" spans="1:31" x14ac:dyDescent="0.25">
      <c r="A3" s="2" t="s">
        <v>2</v>
      </c>
      <c r="B3" s="16">
        <f>1/C2</f>
        <v>0.5</v>
      </c>
      <c r="C3" s="17">
        <v>1</v>
      </c>
      <c r="D3" s="18">
        <v>1</v>
      </c>
      <c r="E3" s="8"/>
      <c r="X3" s="7"/>
      <c r="AB3" s="7"/>
      <c r="AC3" s="7"/>
      <c r="AD3" s="7"/>
      <c r="AE3" s="7"/>
    </row>
    <row r="4" spans="1:31" ht="15.75" thickBot="1" x14ac:dyDescent="0.3">
      <c r="A4" s="2" t="s">
        <v>3</v>
      </c>
      <c r="B4" s="16">
        <f>1/D2</f>
        <v>1</v>
      </c>
      <c r="C4" s="21">
        <f>1/D3</f>
        <v>1</v>
      </c>
      <c r="D4" s="22">
        <v>1</v>
      </c>
      <c r="X4" s="7"/>
      <c r="AB4" s="7"/>
      <c r="AC4" s="7"/>
      <c r="AD4" s="7"/>
      <c r="AE4" s="7"/>
    </row>
    <row r="5" spans="1:31" x14ac:dyDescent="0.25">
      <c r="A5" s="2" t="s">
        <v>1</v>
      </c>
      <c r="B5" s="23">
        <f>VLOOKUP($B2,Fuzzy,2)</f>
        <v>1</v>
      </c>
      <c r="C5" s="24">
        <f>VLOOKUP($B2,Fuzzy,3)</f>
        <v>1</v>
      </c>
      <c r="D5" s="24">
        <f>VLOOKUP($B2,Fuzzy,4)</f>
        <v>1</v>
      </c>
      <c r="E5" s="24">
        <f>VLOOKUP($C2,Fuzzy,2)</f>
        <v>1</v>
      </c>
      <c r="F5" s="24">
        <f>VLOOKUP($C2,Fuzzy,3)</f>
        <v>2</v>
      </c>
      <c r="G5" s="24">
        <f>VLOOKUP($C2,Fuzzy,4)</f>
        <v>3</v>
      </c>
      <c r="H5" s="24">
        <f>VLOOKUP($D2,Fuzzy,2)</f>
        <v>1</v>
      </c>
      <c r="I5" s="24">
        <f>VLOOKUP($D2,Fuzzy,3)</f>
        <v>1</v>
      </c>
      <c r="J5" s="25">
        <f>VLOOKUP($D2,Fuzzy,4)</f>
        <v>1</v>
      </c>
    </row>
    <row r="6" spans="1:31" x14ac:dyDescent="0.25">
      <c r="A6" s="2" t="s">
        <v>2</v>
      </c>
      <c r="B6" s="16">
        <f>VLOOKUP($B3,Fuzzy,2)</f>
        <v>0.33333333333333331</v>
      </c>
      <c r="C6" s="26">
        <f>VLOOKUP($B3,Fuzzy,3)</f>
        <v>0.5</v>
      </c>
      <c r="D6" s="26">
        <f>VLOOKUP($B3,Fuzzy,4)</f>
        <v>1</v>
      </c>
      <c r="E6" s="26">
        <f>VLOOKUP($C3,Fuzzy,2)</f>
        <v>1</v>
      </c>
      <c r="F6" s="26">
        <f>VLOOKUP($C3,Fuzzy,3)</f>
        <v>1</v>
      </c>
      <c r="G6" s="26">
        <f>VLOOKUP($C3,Fuzzy,4)</f>
        <v>1</v>
      </c>
      <c r="H6" s="26">
        <f>VLOOKUP($D3,Fuzzy,2)</f>
        <v>1</v>
      </c>
      <c r="I6" s="26">
        <f>VLOOKUP($D3,Fuzzy,3)</f>
        <v>1</v>
      </c>
      <c r="J6" s="27">
        <f>VLOOKUP($D3,Fuzzy,4)</f>
        <v>1</v>
      </c>
    </row>
    <row r="7" spans="1:31" ht="15.75" thickBot="1" x14ac:dyDescent="0.3">
      <c r="A7" s="2" t="s">
        <v>3</v>
      </c>
      <c r="B7" s="19">
        <f>VLOOKUP($B4,Fuzzy,2)</f>
        <v>1</v>
      </c>
      <c r="C7" s="28">
        <f>VLOOKUP($B4,Fuzzy,3)</f>
        <v>1</v>
      </c>
      <c r="D7" s="28">
        <f>VLOOKUP($B4,Fuzzy,4)</f>
        <v>1</v>
      </c>
      <c r="E7" s="28">
        <f>VLOOKUP($C4,Fuzzy,2)</f>
        <v>1</v>
      </c>
      <c r="F7" s="28">
        <f>VLOOKUP($C4,Fuzzy,3)</f>
        <v>1</v>
      </c>
      <c r="G7" s="28">
        <f>VLOOKUP($C4,Fuzzy,4)</f>
        <v>1</v>
      </c>
      <c r="H7" s="28">
        <f>VLOOKUP($D4,Fuzzy,2)</f>
        <v>1</v>
      </c>
      <c r="I7" s="28">
        <f>VLOOKUP($D4,Fuzzy,3)</f>
        <v>1</v>
      </c>
      <c r="J7" s="29">
        <f>VLOOKUP($D4,Fuzzy,4)</f>
        <v>1</v>
      </c>
    </row>
    <row r="11" spans="1:31" ht="193.5" thickBot="1" x14ac:dyDescent="0.3"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</row>
    <row r="12" spans="1:31" x14ac:dyDescent="0.25">
      <c r="A12" t="s">
        <v>4</v>
      </c>
      <c r="B12" s="77">
        <v>1</v>
      </c>
      <c r="C12" s="14">
        <v>0.5</v>
      </c>
      <c r="D12" s="14">
        <v>0.33333333333333331</v>
      </c>
      <c r="E12" s="14">
        <v>0.2</v>
      </c>
      <c r="F12" s="78">
        <v>0.25</v>
      </c>
    </row>
    <row r="13" spans="1:31" x14ac:dyDescent="0.25">
      <c r="A13" t="s">
        <v>5</v>
      </c>
      <c r="B13" s="79">
        <f>1/C12</f>
        <v>2</v>
      </c>
      <c r="C13" s="21">
        <v>1</v>
      </c>
      <c r="D13" s="21">
        <v>0.5</v>
      </c>
      <c r="E13" s="21">
        <v>0.25</v>
      </c>
      <c r="F13" s="18">
        <v>0.33333333333333331</v>
      </c>
    </row>
    <row r="14" spans="1:31" x14ac:dyDescent="0.25">
      <c r="A14" t="s">
        <v>6</v>
      </c>
      <c r="B14" s="79">
        <f>1/D12</f>
        <v>3</v>
      </c>
      <c r="C14" s="21">
        <f>1/D13</f>
        <v>2</v>
      </c>
      <c r="D14" s="21">
        <v>1</v>
      </c>
      <c r="E14" s="21">
        <v>0.33333333333333331</v>
      </c>
      <c r="F14" s="18">
        <v>0.5</v>
      </c>
    </row>
    <row r="15" spans="1:31" x14ac:dyDescent="0.25">
      <c r="A15" t="s">
        <v>7</v>
      </c>
      <c r="B15" s="79">
        <f>1/E12</f>
        <v>5</v>
      </c>
      <c r="C15" s="21">
        <f>1/E13</f>
        <v>4</v>
      </c>
      <c r="D15" s="21">
        <f>1/E14</f>
        <v>3</v>
      </c>
      <c r="E15" s="21">
        <v>1</v>
      </c>
      <c r="F15" s="18">
        <v>2</v>
      </c>
    </row>
    <row r="16" spans="1:31" ht="15.75" thickBot="1" x14ac:dyDescent="0.3">
      <c r="A16" t="s">
        <v>8</v>
      </c>
      <c r="B16" s="80">
        <f>1/F12</f>
        <v>4</v>
      </c>
      <c r="C16" s="81">
        <f>1/F13</f>
        <v>3</v>
      </c>
      <c r="D16" s="81">
        <f>1/F14</f>
        <v>2</v>
      </c>
      <c r="E16" s="81">
        <f>1/F15</f>
        <v>0.5</v>
      </c>
      <c r="F16" s="82">
        <v>1</v>
      </c>
    </row>
    <row r="17" spans="1:18" ht="15.75" thickBot="1" x14ac:dyDescent="0.3"/>
    <row r="18" spans="1:18" x14ac:dyDescent="0.25">
      <c r="A18" t="s">
        <v>4</v>
      </c>
      <c r="B18" s="23">
        <f>VLOOKUP($B12,Fuzzy,2)</f>
        <v>1</v>
      </c>
      <c r="C18" s="24">
        <f>VLOOKUP($B12,Fuzzy,3)</f>
        <v>1</v>
      </c>
      <c r="D18" s="24">
        <f>VLOOKUP($B12,Fuzzy,4)</f>
        <v>1</v>
      </c>
      <c r="E18" s="24">
        <f>VLOOKUP($C12,Fuzzy,2)</f>
        <v>0.33333333333333331</v>
      </c>
      <c r="F18" s="24">
        <f>VLOOKUP($C12,Fuzzy,3)</f>
        <v>0.5</v>
      </c>
      <c r="G18" s="24">
        <f>VLOOKUP($C12,Fuzzy,4)</f>
        <v>1</v>
      </c>
      <c r="H18" s="24">
        <f>VLOOKUP($D12,Fuzzy,2)</f>
        <v>0.25</v>
      </c>
      <c r="I18" s="24">
        <f>VLOOKUP($D12,Fuzzy,3)</f>
        <v>0.33333333333333331</v>
      </c>
      <c r="J18" s="24">
        <f>VLOOKUP($D12,Fuzzy,4)</f>
        <v>0.5</v>
      </c>
      <c r="K18" s="24">
        <f>VLOOKUP($E12,Fuzzy,2)</f>
        <v>0.16666666666666666</v>
      </c>
      <c r="L18" s="24">
        <f>VLOOKUP($E12,Fuzzy,3)</f>
        <v>0.2</v>
      </c>
      <c r="M18" s="24">
        <f>VLOOKUP($E12,Fuzzy,4)</f>
        <v>0.25</v>
      </c>
      <c r="N18" s="24">
        <f>VLOOKUP($F12,Fuzzy,2)</f>
        <v>0.2</v>
      </c>
      <c r="O18" s="24">
        <f>VLOOKUP($F12,Fuzzy,3)</f>
        <v>0.25</v>
      </c>
      <c r="P18" s="25">
        <f>VLOOKUP($F12,Fuzzy,4)</f>
        <v>0.33333333333333331</v>
      </c>
    </row>
    <row r="19" spans="1:18" x14ac:dyDescent="0.25">
      <c r="A19" t="s">
        <v>5</v>
      </c>
      <c r="B19" s="16">
        <f>VLOOKUP($B13,Fuzzy,2)</f>
        <v>1</v>
      </c>
      <c r="C19" s="26">
        <f>VLOOKUP($B13,Fuzzy,3)</f>
        <v>2</v>
      </c>
      <c r="D19" s="26">
        <f>VLOOKUP($B13,Fuzzy,4)</f>
        <v>3</v>
      </c>
      <c r="E19" s="26">
        <f>VLOOKUP($C13,Fuzzy,2)</f>
        <v>1</v>
      </c>
      <c r="F19" s="26">
        <f>VLOOKUP($C13,Fuzzy,3)</f>
        <v>1</v>
      </c>
      <c r="G19" s="26">
        <f>VLOOKUP($C13,Fuzzy,4)</f>
        <v>1</v>
      </c>
      <c r="H19" s="26">
        <f>VLOOKUP($D13,Fuzzy,2)</f>
        <v>0.33333333333333331</v>
      </c>
      <c r="I19" s="26">
        <f>VLOOKUP($D13,Fuzzy,3)</f>
        <v>0.5</v>
      </c>
      <c r="J19" s="26">
        <f>VLOOKUP($D13,Fuzzy,4)</f>
        <v>1</v>
      </c>
      <c r="K19" s="26">
        <f>VLOOKUP($E13,Fuzzy,2)</f>
        <v>0.2</v>
      </c>
      <c r="L19" s="26">
        <f>VLOOKUP($E13,Fuzzy,3)</f>
        <v>0.25</v>
      </c>
      <c r="M19" s="26">
        <f>VLOOKUP($E13,Fuzzy,4)</f>
        <v>0.33333333333333331</v>
      </c>
      <c r="N19" s="26">
        <f>VLOOKUP($F13,Fuzzy,2)</f>
        <v>0.25</v>
      </c>
      <c r="O19" s="26">
        <f>VLOOKUP($F13,Fuzzy,3)</f>
        <v>0.33333333333333331</v>
      </c>
      <c r="P19" s="27">
        <f>VLOOKUP($F13,Fuzzy,4)</f>
        <v>0.5</v>
      </c>
    </row>
    <row r="20" spans="1:18" x14ac:dyDescent="0.25">
      <c r="A20" t="s">
        <v>6</v>
      </c>
      <c r="B20" s="16">
        <f>VLOOKUP($B14,Fuzzy,2)</f>
        <v>2</v>
      </c>
      <c r="C20" s="26">
        <f>VLOOKUP($B14,Fuzzy,3)</f>
        <v>3</v>
      </c>
      <c r="D20" s="26">
        <f>VLOOKUP($B14,Fuzzy,4)</f>
        <v>4</v>
      </c>
      <c r="E20" s="26">
        <f>VLOOKUP($C14,Fuzzy,2)</f>
        <v>1</v>
      </c>
      <c r="F20" s="26">
        <f>VLOOKUP($C14,Fuzzy,3)</f>
        <v>2</v>
      </c>
      <c r="G20" s="26">
        <f>VLOOKUP($C14,Fuzzy,4)</f>
        <v>3</v>
      </c>
      <c r="H20" s="26">
        <f>VLOOKUP($D14,Fuzzy,2)</f>
        <v>1</v>
      </c>
      <c r="I20" s="26">
        <f>VLOOKUP($D14,Fuzzy,3)</f>
        <v>1</v>
      </c>
      <c r="J20" s="26">
        <f>VLOOKUP($D14,Fuzzy,4)</f>
        <v>1</v>
      </c>
      <c r="K20" s="26">
        <f>VLOOKUP($E14,Fuzzy,2)</f>
        <v>0.25</v>
      </c>
      <c r="L20" s="26">
        <f>VLOOKUP($E14,Fuzzy,3)</f>
        <v>0.33333333333333331</v>
      </c>
      <c r="M20" s="26">
        <f>VLOOKUP($E14,Fuzzy,4)</f>
        <v>0.5</v>
      </c>
      <c r="N20" s="26">
        <f>VLOOKUP($F14,Fuzzy,2)</f>
        <v>0.33333333333333331</v>
      </c>
      <c r="O20" s="26">
        <f>VLOOKUP($F14,Fuzzy,3)</f>
        <v>0.5</v>
      </c>
      <c r="P20" s="27">
        <f>VLOOKUP($F14,Fuzzy,4)</f>
        <v>1</v>
      </c>
    </row>
    <row r="21" spans="1:18" x14ac:dyDescent="0.25">
      <c r="A21" t="s">
        <v>7</v>
      </c>
      <c r="B21" s="16">
        <f>VLOOKUP($B15,Fuzzy,2)</f>
        <v>4</v>
      </c>
      <c r="C21" s="26">
        <f>VLOOKUP($B15,Fuzzy,3)</f>
        <v>5</v>
      </c>
      <c r="D21" s="26">
        <f>VLOOKUP($B15,Fuzzy,4)</f>
        <v>6</v>
      </c>
      <c r="E21" s="26">
        <f>VLOOKUP($C15,Fuzzy,2)</f>
        <v>3</v>
      </c>
      <c r="F21" s="26">
        <f>VLOOKUP($C15,Fuzzy,3)</f>
        <v>4</v>
      </c>
      <c r="G21" s="26">
        <f>VLOOKUP($C15,Fuzzy,4)</f>
        <v>5</v>
      </c>
      <c r="H21" s="26">
        <f>VLOOKUP($D15,Fuzzy,2)</f>
        <v>2</v>
      </c>
      <c r="I21" s="26">
        <f>VLOOKUP($D15,Fuzzy,3)</f>
        <v>3</v>
      </c>
      <c r="J21" s="26">
        <f>VLOOKUP($D15,Fuzzy,4)</f>
        <v>4</v>
      </c>
      <c r="K21" s="26">
        <f>VLOOKUP($E15,Fuzzy,2)</f>
        <v>1</v>
      </c>
      <c r="L21" s="26">
        <f>VLOOKUP($E15,Fuzzy,3)</f>
        <v>1</v>
      </c>
      <c r="M21" s="26">
        <f>VLOOKUP($E15,Fuzzy,4)</f>
        <v>1</v>
      </c>
      <c r="N21" s="26">
        <f>VLOOKUP($F15,Fuzzy,2)</f>
        <v>1</v>
      </c>
      <c r="O21" s="26">
        <f>VLOOKUP($F15,Fuzzy,3)</f>
        <v>2</v>
      </c>
      <c r="P21" s="27">
        <f>VLOOKUP($F15,Fuzzy,4)</f>
        <v>3</v>
      </c>
    </row>
    <row r="22" spans="1:18" ht="15.75" thickBot="1" x14ac:dyDescent="0.3">
      <c r="A22" t="s">
        <v>8</v>
      </c>
      <c r="B22" s="19">
        <f>VLOOKUP($B16,Fuzzy,2)</f>
        <v>3</v>
      </c>
      <c r="C22" s="28">
        <f>VLOOKUP($B16,Fuzzy,3)</f>
        <v>4</v>
      </c>
      <c r="D22" s="28">
        <f>VLOOKUP($B16,Fuzzy,4)</f>
        <v>5</v>
      </c>
      <c r="E22" s="28">
        <f>VLOOKUP($C16,Fuzzy,2)</f>
        <v>2</v>
      </c>
      <c r="F22" s="28">
        <f>VLOOKUP($C16,Fuzzy,3)</f>
        <v>3</v>
      </c>
      <c r="G22" s="28">
        <f>VLOOKUP($C16,Fuzzy,4)</f>
        <v>4</v>
      </c>
      <c r="H22" s="28">
        <f>VLOOKUP($D16,Fuzzy,2)</f>
        <v>1</v>
      </c>
      <c r="I22" s="28">
        <f>VLOOKUP($D16,Fuzzy,3)</f>
        <v>2</v>
      </c>
      <c r="J22" s="28">
        <f>VLOOKUP($D16,Fuzzy,4)</f>
        <v>3</v>
      </c>
      <c r="K22" s="28">
        <f>VLOOKUP($E16,Fuzzy,2)</f>
        <v>0.33333333333333331</v>
      </c>
      <c r="L22" s="28">
        <f>VLOOKUP($E16,Fuzzy,3)</f>
        <v>0.5</v>
      </c>
      <c r="M22" s="28">
        <f>VLOOKUP($E16,Fuzzy,4)</f>
        <v>1</v>
      </c>
      <c r="N22" s="28">
        <f>VLOOKUP($F16,Fuzzy,2)</f>
        <v>1</v>
      </c>
      <c r="O22" s="28">
        <f>VLOOKUP($F16,Fuzzy,3)</f>
        <v>1</v>
      </c>
      <c r="P22" s="29">
        <f>VLOOKUP($F16,Fuzzy,4)</f>
        <v>1</v>
      </c>
    </row>
    <row r="26" spans="1:18" ht="265.5" thickBot="1" x14ac:dyDescent="0.3">
      <c r="A26" s="4"/>
      <c r="B26" s="6" t="s">
        <v>9</v>
      </c>
      <c r="C26" s="6" t="s">
        <v>10</v>
      </c>
      <c r="D26" s="6" t="s">
        <v>11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t="s">
        <v>9</v>
      </c>
      <c r="B27" s="13">
        <v>1</v>
      </c>
      <c r="C27" s="14">
        <v>5</v>
      </c>
      <c r="D27" s="15">
        <v>3</v>
      </c>
      <c r="E27" s="8"/>
    </row>
    <row r="28" spans="1:18" x14ac:dyDescent="0.25">
      <c r="A28" t="s">
        <v>10</v>
      </c>
      <c r="B28" s="16">
        <f>1/C27</f>
        <v>0.2</v>
      </c>
      <c r="C28" s="17">
        <v>1</v>
      </c>
      <c r="D28" s="18">
        <v>0.25</v>
      </c>
      <c r="E28" s="8"/>
    </row>
    <row r="29" spans="1:18" ht="15.75" thickBot="1" x14ac:dyDescent="0.3">
      <c r="A29" t="s">
        <v>11</v>
      </c>
      <c r="B29" s="16">
        <f>1/D27</f>
        <v>0.33333333333333331</v>
      </c>
      <c r="C29" s="21">
        <f>1/D28</f>
        <v>4</v>
      </c>
      <c r="D29" s="22">
        <v>1</v>
      </c>
    </row>
    <row r="30" spans="1:18" x14ac:dyDescent="0.25">
      <c r="A30" t="s">
        <v>9</v>
      </c>
      <c r="B30" s="23">
        <f>VLOOKUP($B27,Fuzzy,2)</f>
        <v>1</v>
      </c>
      <c r="C30" s="24">
        <f>VLOOKUP($B27,Fuzzy,3)</f>
        <v>1</v>
      </c>
      <c r="D30" s="24">
        <f>VLOOKUP($B27,Fuzzy,4)</f>
        <v>1</v>
      </c>
      <c r="E30" s="24">
        <f>VLOOKUP($C27,Fuzzy,2)</f>
        <v>4</v>
      </c>
      <c r="F30" s="24">
        <f>VLOOKUP($C27,Fuzzy,3)</f>
        <v>5</v>
      </c>
      <c r="G30" s="24">
        <f>VLOOKUP($C27,Fuzzy,4)</f>
        <v>6</v>
      </c>
      <c r="H30" s="24">
        <f>VLOOKUP($D27,Fuzzy,2)</f>
        <v>2</v>
      </c>
      <c r="I30" s="24">
        <f>VLOOKUP($D27,Fuzzy,3)</f>
        <v>3</v>
      </c>
      <c r="J30" s="25">
        <f>VLOOKUP($D27,Fuzzy,4)</f>
        <v>4</v>
      </c>
    </row>
    <row r="31" spans="1:18" x14ac:dyDescent="0.25">
      <c r="A31" t="s">
        <v>10</v>
      </c>
      <c r="B31" s="16">
        <f>VLOOKUP($B28,Fuzzy,2)</f>
        <v>0.16666666666666666</v>
      </c>
      <c r="C31" s="26">
        <f>VLOOKUP($B28,Fuzzy,3)</f>
        <v>0.2</v>
      </c>
      <c r="D31" s="26">
        <f>VLOOKUP($B28,Fuzzy,4)</f>
        <v>0.25</v>
      </c>
      <c r="E31" s="26">
        <f>VLOOKUP($C28,Fuzzy,2)</f>
        <v>1</v>
      </c>
      <c r="F31" s="26">
        <f>VLOOKUP($C28,Fuzzy,3)</f>
        <v>1</v>
      </c>
      <c r="G31" s="26">
        <f>VLOOKUP($C28,Fuzzy,4)</f>
        <v>1</v>
      </c>
      <c r="H31" s="26">
        <f>VLOOKUP($D28,Fuzzy,2)</f>
        <v>0.2</v>
      </c>
      <c r="I31" s="26">
        <f>VLOOKUP($D28,Fuzzy,3)</f>
        <v>0.25</v>
      </c>
      <c r="J31" s="27">
        <f>VLOOKUP($D28,Fuzzy,4)</f>
        <v>0.33333333333333331</v>
      </c>
    </row>
    <row r="32" spans="1:18" ht="15.75" thickBot="1" x14ac:dyDescent="0.3">
      <c r="A32" t="s">
        <v>11</v>
      </c>
      <c r="B32" s="19">
        <f>VLOOKUP($B29,Fuzzy,2)</f>
        <v>0.25</v>
      </c>
      <c r="C32" s="28">
        <f>VLOOKUP($B29,Fuzzy,3)</f>
        <v>0.33333333333333331</v>
      </c>
      <c r="D32" s="28">
        <f>VLOOKUP($B29,Fuzzy,4)</f>
        <v>0.5</v>
      </c>
      <c r="E32" s="28">
        <f>VLOOKUP($C29,Fuzzy,2)</f>
        <v>3</v>
      </c>
      <c r="F32" s="28">
        <f>VLOOKUP($C29,Fuzzy,3)</f>
        <v>4</v>
      </c>
      <c r="G32" s="28">
        <f>VLOOKUP($C29,Fuzzy,4)</f>
        <v>5</v>
      </c>
      <c r="H32" s="28">
        <f>VLOOKUP($D29,Fuzzy,2)</f>
        <v>1</v>
      </c>
      <c r="I32" s="28">
        <f>VLOOKUP($D29,Fuzzy,3)</f>
        <v>1</v>
      </c>
      <c r="J32" s="29">
        <f>VLOOKUP($D29,Fuzzy,4)</f>
        <v>1</v>
      </c>
    </row>
    <row r="36" spans="1:18" ht="159.75" thickBot="1" x14ac:dyDescent="0.3">
      <c r="A36" s="4"/>
      <c r="B36" s="6" t="s">
        <v>12</v>
      </c>
      <c r="C36" s="6" t="s">
        <v>13</v>
      </c>
      <c r="D36" s="9" t="s"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t="s">
        <v>12</v>
      </c>
      <c r="B37" s="13">
        <v>1</v>
      </c>
      <c r="C37" s="14">
        <v>3</v>
      </c>
      <c r="D37" s="15">
        <v>3</v>
      </c>
      <c r="E37" s="8"/>
    </row>
    <row r="38" spans="1:18" x14ac:dyDescent="0.25">
      <c r="A38" t="s">
        <v>13</v>
      </c>
      <c r="B38" s="16">
        <f>1/C37</f>
        <v>0.33333333333333331</v>
      </c>
      <c r="C38" s="17">
        <v>1</v>
      </c>
      <c r="D38" s="18">
        <v>1</v>
      </c>
      <c r="E38" s="8"/>
    </row>
    <row r="39" spans="1:18" ht="15.75" thickBot="1" x14ac:dyDescent="0.3">
      <c r="A39" s="1" t="s">
        <v>0</v>
      </c>
      <c r="B39" s="16">
        <f>1/D37</f>
        <v>0.33333333333333331</v>
      </c>
      <c r="C39" s="21">
        <f>1/D38</f>
        <v>1</v>
      </c>
      <c r="D39" s="22">
        <v>1</v>
      </c>
    </row>
    <row r="40" spans="1:18" x14ac:dyDescent="0.25">
      <c r="A40" t="s">
        <v>12</v>
      </c>
      <c r="B40" s="23">
        <f>VLOOKUP($B37,Fuzzy,2)</f>
        <v>1</v>
      </c>
      <c r="C40" s="24">
        <f>VLOOKUP($B37,Fuzzy,3)</f>
        <v>1</v>
      </c>
      <c r="D40" s="24">
        <f>VLOOKUP($B37,Fuzzy,4)</f>
        <v>1</v>
      </c>
      <c r="E40" s="24">
        <f>VLOOKUP($C37,Fuzzy,2)</f>
        <v>2</v>
      </c>
      <c r="F40" s="24">
        <f>VLOOKUP($C37,Fuzzy,3)</f>
        <v>3</v>
      </c>
      <c r="G40" s="24">
        <f>VLOOKUP($C37,Fuzzy,4)</f>
        <v>4</v>
      </c>
      <c r="H40" s="24">
        <f>VLOOKUP($D37,Fuzzy,2)</f>
        <v>2</v>
      </c>
      <c r="I40" s="24">
        <f>VLOOKUP($D37,Fuzzy,3)</f>
        <v>3</v>
      </c>
      <c r="J40" s="25">
        <f>VLOOKUP($D37,Fuzzy,4)</f>
        <v>4</v>
      </c>
    </row>
    <row r="41" spans="1:18" x14ac:dyDescent="0.25">
      <c r="A41" t="s">
        <v>13</v>
      </c>
      <c r="B41" s="16">
        <f>VLOOKUP($B38,Fuzzy,2)</f>
        <v>0.25</v>
      </c>
      <c r="C41" s="26">
        <f>VLOOKUP($B38,Fuzzy,3)</f>
        <v>0.33333333333333331</v>
      </c>
      <c r="D41" s="26">
        <f>VLOOKUP($B38,Fuzzy,4)</f>
        <v>0.5</v>
      </c>
      <c r="E41" s="26">
        <f>VLOOKUP($C38,Fuzzy,2)</f>
        <v>1</v>
      </c>
      <c r="F41" s="26">
        <f>VLOOKUP($C38,Fuzzy,3)</f>
        <v>1</v>
      </c>
      <c r="G41" s="26">
        <f>VLOOKUP($C38,Fuzzy,4)</f>
        <v>1</v>
      </c>
      <c r="H41" s="26">
        <f>VLOOKUP($D38,Fuzzy,2)</f>
        <v>1</v>
      </c>
      <c r="I41" s="26">
        <f>VLOOKUP($D38,Fuzzy,3)</f>
        <v>1</v>
      </c>
      <c r="J41" s="27">
        <f>VLOOKUP($D38,Fuzzy,4)</f>
        <v>1</v>
      </c>
    </row>
    <row r="42" spans="1:18" ht="15.75" thickBot="1" x14ac:dyDescent="0.3">
      <c r="A42" s="1" t="s">
        <v>0</v>
      </c>
      <c r="B42" s="19">
        <f>VLOOKUP($B39,Fuzzy,2)</f>
        <v>0.25</v>
      </c>
      <c r="C42" s="28">
        <f>VLOOKUP($B39,Fuzzy,3)</f>
        <v>0.33333333333333331</v>
      </c>
      <c r="D42" s="28">
        <f>VLOOKUP($B39,Fuzzy,4)</f>
        <v>0.5</v>
      </c>
      <c r="E42" s="28">
        <f>VLOOKUP($C39,Fuzzy,2)</f>
        <v>1</v>
      </c>
      <c r="F42" s="28">
        <f>VLOOKUP($C39,Fuzzy,3)</f>
        <v>1</v>
      </c>
      <c r="G42" s="28">
        <f>VLOOKUP($C39,Fuzzy,4)</f>
        <v>1</v>
      </c>
      <c r="H42" s="28">
        <f>VLOOKUP($D39,Fuzzy,2)</f>
        <v>1</v>
      </c>
      <c r="I42" s="28">
        <f>VLOOKUP($D39,Fuzzy,3)</f>
        <v>1</v>
      </c>
      <c r="J42" s="29">
        <f>VLOOKUP($D39,Fuzzy,4)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A07C-8469-43AF-9B40-EE7E6170F5D4}">
  <dimension ref="A1:Z59"/>
  <sheetViews>
    <sheetView topLeftCell="B18" zoomScale="93" zoomScaleNormal="93" workbookViewId="0">
      <selection activeCell="AA30" sqref="AA30"/>
    </sheetView>
  </sheetViews>
  <sheetFormatPr defaultRowHeight="15" x14ac:dyDescent="0.25"/>
  <cols>
    <col min="1" max="1" width="50.42578125" style="3" bestFit="1" customWidth="1"/>
    <col min="2" max="9" width="7.28515625" customWidth="1"/>
    <col min="10" max="10" width="8.140625" customWidth="1"/>
    <col min="11" max="11" width="8" customWidth="1"/>
    <col min="12" max="13" width="7.28515625" customWidth="1"/>
    <col min="14" max="14" width="8.140625" customWidth="1"/>
    <col min="15" max="33" width="7.28515625" customWidth="1"/>
    <col min="35" max="35" width="12.42578125" customWidth="1"/>
    <col min="39" max="39" width="12.85546875" customWidth="1"/>
  </cols>
  <sheetData>
    <row r="1" spans="1:18" s="6" customFormat="1" ht="167.25" thickBot="1" x14ac:dyDescent="0.3">
      <c r="A1" s="4"/>
      <c r="B1" s="5" t="s">
        <v>1</v>
      </c>
      <c r="C1" s="5" t="s">
        <v>2</v>
      </c>
      <c r="D1" s="5" t="s">
        <v>3</v>
      </c>
      <c r="E1" s="6" t="s">
        <v>42</v>
      </c>
      <c r="H1" s="6" t="s">
        <v>44</v>
      </c>
      <c r="I1" s="6" t="s">
        <v>45</v>
      </c>
      <c r="J1" s="6" t="s">
        <v>46</v>
      </c>
    </row>
    <row r="2" spans="1:18" x14ac:dyDescent="0.25">
      <c r="A2" s="2" t="s">
        <v>1</v>
      </c>
      <c r="B2" s="49">
        <f>(B10+4*C10+D10)/6</f>
        <v>1</v>
      </c>
      <c r="C2" s="50">
        <f>(E10+4*F10+G10)/6</f>
        <v>2</v>
      </c>
      <c r="D2" s="51">
        <f>(H10+4*I10+J10)/6</f>
        <v>1</v>
      </c>
      <c r="E2" s="58">
        <f>B2/SUM($B$2:$B$4)</f>
        <v>0.39130434782608697</v>
      </c>
      <c r="F2" s="59">
        <f>C2/SUM($C$2:$C$4)</f>
        <v>0.42857142857142855</v>
      </c>
      <c r="G2" s="15">
        <f>D2/SUM($D$2:$D$4)</f>
        <v>0.36986301369863012</v>
      </c>
      <c r="H2" s="64">
        <f>AVERAGE(E2:G2)</f>
        <v>0.39657959669871518</v>
      </c>
      <c r="I2" s="64">
        <f t="array" ref="I2:I4">MMULT(B2:D4,H2:H4)</f>
        <v>1.2306503304120933</v>
      </c>
      <c r="J2" s="64">
        <f>I2/H2</f>
        <v>3.1031609811914467</v>
      </c>
    </row>
    <row r="3" spans="1:18" x14ac:dyDescent="0.25">
      <c r="A3" s="2" t="s">
        <v>2</v>
      </c>
      <c r="B3" s="52">
        <f>(B11+4*C11+D11)/6</f>
        <v>0.55555555555555558</v>
      </c>
      <c r="C3" s="53">
        <f>(E11+4*F11+G11)/6</f>
        <v>1</v>
      </c>
      <c r="D3" s="54">
        <f>(H11+4*I11+J11)/6</f>
        <v>0.70370370370370361</v>
      </c>
      <c r="E3" s="60">
        <f>B3/SUM($B$2:$B$4)</f>
        <v>0.21739130434782611</v>
      </c>
      <c r="F3" s="61">
        <f>C3/SUM($C$2:$C$4)</f>
        <v>0.21428571428571427</v>
      </c>
      <c r="G3" s="22">
        <f>D3/SUM($D$2:$D$4)</f>
        <v>0.26027397260273971</v>
      </c>
      <c r="H3" s="65">
        <f>AVERAGE(E3:G3)</f>
        <v>0.23065033041209335</v>
      </c>
      <c r="I3" s="65">
        <v>0.71329200950006977</v>
      </c>
      <c r="J3" s="65">
        <f t="shared" ref="J3:J4" si="0">I3/H3</f>
        <v>3.0925254181325501</v>
      </c>
    </row>
    <row r="4" spans="1:18" ht="15.75" thickBot="1" x14ac:dyDescent="0.3">
      <c r="A4" s="2" t="s">
        <v>3</v>
      </c>
      <c r="B4" s="55">
        <f>(B12+4*C12+D12)/6</f>
        <v>1</v>
      </c>
      <c r="C4" s="56">
        <f>(E12+4*F12+G12)/6</f>
        <v>1.6666666666666667</v>
      </c>
      <c r="D4" s="57">
        <f>(H12+4*I12+J12)/6</f>
        <v>1</v>
      </c>
      <c r="E4" s="62">
        <f>B4/SUM($B$2:$B$4)</f>
        <v>0.39130434782608697</v>
      </c>
      <c r="F4" s="63">
        <f>C4/SUM($C$2:$C$4)</f>
        <v>0.35714285714285715</v>
      </c>
      <c r="G4" s="20">
        <f>D4/SUM($D$2:$D$4)</f>
        <v>0.36986301369863012</v>
      </c>
      <c r="H4" s="66">
        <f>AVERAGE(E4:G4)</f>
        <v>0.3727700728891914</v>
      </c>
      <c r="I4" s="66">
        <v>1.1537668869413955</v>
      </c>
      <c r="J4" s="66">
        <f t="shared" si="0"/>
        <v>3.0951167243631197</v>
      </c>
    </row>
    <row r="5" spans="1:18" ht="30" x14ac:dyDescent="0.25">
      <c r="A5" s="2"/>
      <c r="B5" s="10" t="s">
        <v>43</v>
      </c>
      <c r="C5" s="10"/>
      <c r="D5" s="10"/>
      <c r="I5" s="69" t="s">
        <v>21</v>
      </c>
      <c r="J5">
        <f>AVERAGE(J2:J4)</f>
        <v>3.0969343745623719</v>
      </c>
    </row>
    <row r="6" spans="1:18" x14ac:dyDescent="0.25">
      <c r="A6" s="2"/>
      <c r="B6" s="10"/>
      <c r="C6" s="10"/>
      <c r="D6" s="10"/>
      <c r="I6" t="s">
        <v>22</v>
      </c>
      <c r="J6">
        <f>(J5-3)/(3-1)</f>
        <v>4.8467187281185931E-2</v>
      </c>
    </row>
    <row r="7" spans="1:18" x14ac:dyDescent="0.25">
      <c r="A7" s="2"/>
      <c r="B7" s="10"/>
      <c r="C7" s="10"/>
      <c r="D7" s="10"/>
      <c r="I7" t="s">
        <v>23</v>
      </c>
      <c r="J7">
        <f>J6/0.58</f>
        <v>8.3564116002044719E-2</v>
      </c>
    </row>
    <row r="8" spans="1:18" x14ac:dyDescent="0.25">
      <c r="A8" s="2"/>
      <c r="B8" s="10"/>
      <c r="C8" s="10"/>
      <c r="D8" s="10"/>
    </row>
    <row r="9" spans="1:18" ht="60.75" thickBot="1" x14ac:dyDescent="0.3">
      <c r="A9" s="2"/>
      <c r="B9" s="10"/>
      <c r="C9" s="10"/>
      <c r="D9" s="10"/>
      <c r="K9" s="69" t="s">
        <v>48</v>
      </c>
      <c r="N9" s="69" t="s">
        <v>49</v>
      </c>
      <c r="Q9" s="69" t="s">
        <v>50</v>
      </c>
      <c r="R9" s="69" t="s">
        <v>51</v>
      </c>
    </row>
    <row r="10" spans="1:18" x14ac:dyDescent="0.25">
      <c r="A10" s="2" t="s">
        <v>1</v>
      </c>
      <c r="B10" s="49">
        <f>AVERAGE('DM1'!B5,'DM2'!B5,'DM3'!B5)</f>
        <v>1</v>
      </c>
      <c r="C10" s="50">
        <f>AVERAGE('DM1'!C5,'DM2'!C5,'DM3'!C5)</f>
        <v>1</v>
      </c>
      <c r="D10" s="50">
        <f>AVERAGE('DM1'!D5,'DM2'!D5,'DM3'!D5)</f>
        <v>1</v>
      </c>
      <c r="E10" s="50">
        <f>AVERAGE('DM1'!E5,'DM2'!E5,'DM3'!E5)</f>
        <v>1</v>
      </c>
      <c r="F10" s="50">
        <f>AVERAGE('DM1'!F5,'DM2'!F5,'DM3'!F5)</f>
        <v>2</v>
      </c>
      <c r="G10" s="50">
        <f>AVERAGE('DM1'!G5,'DM2'!G5,'DM3'!G5)</f>
        <v>3</v>
      </c>
      <c r="H10" s="50">
        <f>AVERAGE('DM1'!H5,'DM2'!H5,'DM3'!H5)</f>
        <v>1</v>
      </c>
      <c r="I10" s="50">
        <f>AVERAGE('DM1'!I5,'DM2'!I5,'DM3'!I5)</f>
        <v>1</v>
      </c>
      <c r="J10" s="51">
        <f>AVERAGE('DM1'!J5,'DM2'!J5,'DM3'!J5)</f>
        <v>1</v>
      </c>
      <c r="K10" s="58">
        <f>POWER(PRODUCT(B10,E10,H10),1/3)</f>
        <v>1</v>
      </c>
      <c r="L10" s="67">
        <f t="shared" ref="L10:M12" si="1">POWER(PRODUCT(C10,F10,I10),1/3)</f>
        <v>1.2599210498948732</v>
      </c>
      <c r="M10" s="15">
        <f t="shared" si="1"/>
        <v>1.4422495703074083</v>
      </c>
      <c r="N10" s="58">
        <f t="shared" ref="N10:P12" si="2">K10*K$13</f>
        <v>0.26535038913116954</v>
      </c>
      <c r="O10" s="67">
        <f t="shared" si="2"/>
        <v>0.40138763929016774</v>
      </c>
      <c r="P10" s="15">
        <f t="shared" si="2"/>
        <v>0.56118835400351985</v>
      </c>
      <c r="Q10" s="64">
        <f>AVERAGE(N10:P10)</f>
        <v>0.40930879414161908</v>
      </c>
      <c r="R10" s="64">
        <f>Q10/$Q$13</f>
        <v>0.39002405005233315</v>
      </c>
    </row>
    <row r="11" spans="1:18" x14ac:dyDescent="0.25">
      <c r="A11" s="2" t="s">
        <v>2</v>
      </c>
      <c r="B11" s="52">
        <f>AVERAGE('DM1'!B6,'DM2'!B6,'DM3'!B6)</f>
        <v>0.33333333333333331</v>
      </c>
      <c r="C11" s="53">
        <f>AVERAGE('DM1'!C6,'DM2'!C6,'DM3'!C6)</f>
        <v>0.5</v>
      </c>
      <c r="D11" s="53">
        <f>AVERAGE('DM1'!D6,'DM2'!D6,'DM3'!D6)</f>
        <v>1</v>
      </c>
      <c r="E11" s="53">
        <f>AVERAGE('DM1'!E6,'DM2'!E6,'DM3'!E6)</f>
        <v>1</v>
      </c>
      <c r="F11" s="53">
        <f>AVERAGE('DM1'!F6,'DM2'!F6,'DM3'!F6)</f>
        <v>1</v>
      </c>
      <c r="G11" s="53">
        <f>AVERAGE('DM1'!G6,'DM2'!G6,'DM3'!G6)</f>
        <v>1</v>
      </c>
      <c r="H11" s="53">
        <f>AVERAGE('DM1'!H6,'DM2'!H6,'DM3'!H6)</f>
        <v>0.55555555555555547</v>
      </c>
      <c r="I11" s="53">
        <f>AVERAGE('DM1'!I6,'DM2'!I6,'DM3'!I6)</f>
        <v>0.66666666666666663</v>
      </c>
      <c r="J11" s="54">
        <f>AVERAGE('DM1'!J6,'DM2'!J6,'DM3'!J6)</f>
        <v>1</v>
      </c>
      <c r="K11" s="60">
        <f>POWER(PRODUCT(B11,E11,H11),1/3)</f>
        <v>0.56999198222556569</v>
      </c>
      <c r="L11" s="17">
        <f t="shared" si="1"/>
        <v>0.69336127435063466</v>
      </c>
      <c r="M11" s="22">
        <f t="shared" si="1"/>
        <v>1</v>
      </c>
      <c r="N11" s="60">
        <f t="shared" si="2"/>
        <v>0.15124759428520052</v>
      </c>
      <c r="O11" s="17">
        <f t="shared" si="2"/>
        <v>0.22089213059028204</v>
      </c>
      <c r="P11" s="22">
        <f t="shared" si="2"/>
        <v>0.38910627228261563</v>
      </c>
      <c r="Q11" s="65">
        <f>AVERAGE(N11:P11)</f>
        <v>0.25374866571936605</v>
      </c>
      <c r="R11" s="65">
        <f>Q11/$Q$13</f>
        <v>0.24179319798587137</v>
      </c>
    </row>
    <row r="12" spans="1:18" ht="15.75" thickBot="1" x14ac:dyDescent="0.3">
      <c r="A12" s="2" t="s">
        <v>3</v>
      </c>
      <c r="B12" s="55">
        <f>AVERAGE('DM1'!B7,'DM2'!B7,'DM3'!B7)</f>
        <v>1</v>
      </c>
      <c r="C12" s="56">
        <f>AVERAGE('DM1'!C7,'DM2'!C7,'DM3'!C7)</f>
        <v>1</v>
      </c>
      <c r="D12" s="56">
        <f>AVERAGE('DM1'!D7,'DM2'!D7,'DM3'!D7)</f>
        <v>1</v>
      </c>
      <c r="E12" s="56">
        <f>AVERAGE('DM1'!E7,'DM2'!E7,'DM3'!E7)</f>
        <v>1</v>
      </c>
      <c r="F12" s="56">
        <f>AVERAGE('DM1'!F7,'DM2'!F7,'DM3'!F7)</f>
        <v>1.6666666666666667</v>
      </c>
      <c r="G12" s="56">
        <f>AVERAGE('DM1'!G7,'DM2'!G7,'DM3'!G7)</f>
        <v>2.3333333333333335</v>
      </c>
      <c r="H12" s="56">
        <f>AVERAGE('DM1'!H7,'DM2'!H7,'DM3'!H7)</f>
        <v>1</v>
      </c>
      <c r="I12" s="56">
        <f>AVERAGE('DM1'!I7,'DM2'!I7,'DM3'!I7)</f>
        <v>1</v>
      </c>
      <c r="J12" s="57">
        <f>AVERAGE('DM1'!J7,'DM2'!J7,'DM3'!J7)</f>
        <v>1</v>
      </c>
      <c r="K12" s="60">
        <f>POWER(PRODUCT(B12,E12,H12),1/3)</f>
        <v>1</v>
      </c>
      <c r="L12" s="17">
        <f t="shared" si="1"/>
        <v>1.1856311014966876</v>
      </c>
      <c r="M12" s="22">
        <f t="shared" si="1"/>
        <v>1.3263524026321307</v>
      </c>
      <c r="N12" s="62">
        <f t="shared" si="2"/>
        <v>0.26535038913116954</v>
      </c>
      <c r="O12" s="68">
        <f t="shared" si="2"/>
        <v>0.37772023011955014</v>
      </c>
      <c r="P12" s="20">
        <f t="shared" si="2"/>
        <v>0.51609203912127932</v>
      </c>
      <c r="Q12" s="66">
        <f>AVERAGE(N12:P12)</f>
        <v>0.38638755279066633</v>
      </c>
      <c r="R12" s="66">
        <f>Q12/$Q$13</f>
        <v>0.36818275196179551</v>
      </c>
    </row>
    <row r="13" spans="1:18" ht="15.75" thickBot="1" x14ac:dyDescent="0.3">
      <c r="B13" t="s">
        <v>47</v>
      </c>
      <c r="J13" t="s">
        <v>53</v>
      </c>
      <c r="K13" s="71">
        <f>1/SUM(M10:M12)</f>
        <v>0.26535038913116954</v>
      </c>
      <c r="L13" s="72">
        <f>1/SUM(L10:L12)</f>
        <v>0.31858158042812224</v>
      </c>
      <c r="M13" s="73">
        <f>1/SUM(K10:K12)</f>
        <v>0.38910627228261563</v>
      </c>
      <c r="Q13">
        <f>SUM(Q10:Q12)</f>
        <v>1.0494450126516515</v>
      </c>
      <c r="R13">
        <f>SUM(R10:R12)</f>
        <v>1</v>
      </c>
    </row>
    <row r="15" spans="1:18" ht="193.5" thickBot="1" x14ac:dyDescent="0.3">
      <c r="B15" s="6" t="s">
        <v>4</v>
      </c>
      <c r="C15" s="6" t="s">
        <v>5</v>
      </c>
      <c r="D15" s="6" t="s">
        <v>6</v>
      </c>
      <c r="E15" s="6" t="s">
        <v>7</v>
      </c>
      <c r="F15" s="6" t="s">
        <v>8</v>
      </c>
      <c r="G15" s="6" t="s">
        <v>42</v>
      </c>
      <c r="H15" s="6"/>
      <c r="I15" s="6"/>
      <c r="J15" s="6"/>
      <c r="K15" s="6"/>
      <c r="L15" s="6" t="s">
        <v>44</v>
      </c>
      <c r="M15" s="6" t="s">
        <v>45</v>
      </c>
      <c r="N15" s="6" t="s">
        <v>46</v>
      </c>
    </row>
    <row r="16" spans="1:18" x14ac:dyDescent="0.25">
      <c r="A16" t="s">
        <v>4</v>
      </c>
      <c r="B16" s="49">
        <f>(B26+4*C26+D26)/6</f>
        <v>1</v>
      </c>
      <c r="C16" s="50">
        <f>(E26+4*F26+G26)/6</f>
        <v>0.4861111111111111</v>
      </c>
      <c r="D16" s="50">
        <f>(H26+4*I26+J26)/6</f>
        <v>0.56481481481481477</v>
      </c>
      <c r="E16" s="50">
        <f>(K26+4*L26+M26)/6</f>
        <v>0.22037037037037036</v>
      </c>
      <c r="F16" s="51">
        <f>(N26+4*O26+P26)/6</f>
        <v>0.25555555555555554</v>
      </c>
      <c r="G16" s="58">
        <f>B16/SUM($B$16:$B$20)</f>
        <v>6.9767441860465115E-2</v>
      </c>
      <c r="H16" s="67">
        <f>C16/SUM($C$16:$C$20)</f>
        <v>4.8588616381304947E-2</v>
      </c>
      <c r="I16" s="67">
        <f>D16/SUM($D$16:$D$20)</f>
        <v>7.9323797139141741E-2</v>
      </c>
      <c r="J16" s="67">
        <f>E16/SUM($E$16:$E$20)</f>
        <v>8.7211432759252486E-2</v>
      </c>
      <c r="K16" s="15">
        <f>F16/SUM($F$16:$F$20)</f>
        <v>5.9342076972694044E-2</v>
      </c>
      <c r="L16" s="64">
        <f>AVERAGE(G16:K16)</f>
        <v>6.8846673022571664E-2</v>
      </c>
      <c r="M16" s="74">
        <f t="array" ref="M16:M20">MMULT(B16:F20,L16:L20)</f>
        <v>0.37197995440023973</v>
      </c>
      <c r="N16" s="64">
        <f>M16/L16</f>
        <v>5.4030200454026964</v>
      </c>
    </row>
    <row r="17" spans="1:26" x14ac:dyDescent="0.25">
      <c r="A17" t="s">
        <v>5</v>
      </c>
      <c r="B17" s="52">
        <f>(B27+4*C27+D27)/6</f>
        <v>2.3333333333333335</v>
      </c>
      <c r="C17" s="53">
        <f>(E27+4*F27+G27)/6</f>
        <v>1</v>
      </c>
      <c r="D17" s="53">
        <f>(H27+4*I27+J27)/6</f>
        <v>1.037037037037037</v>
      </c>
      <c r="E17" s="53">
        <f>(K27+4*L27+M27)/6</f>
        <v>0.25555555555555554</v>
      </c>
      <c r="F17" s="54">
        <f>(N27+4*O27+P27)/6</f>
        <v>0.34722222222222215</v>
      </c>
      <c r="G17" s="60">
        <f>B17/SUM($B$16:$B$20)</f>
        <v>0.16279069767441862</v>
      </c>
      <c r="H17" s="17">
        <f>C17/SUM($C$16:$C$20)</f>
        <v>9.9953725127255894E-2</v>
      </c>
      <c r="I17" s="17">
        <f>D17/SUM($D$16:$D$20)</f>
        <v>0.1456436931079324</v>
      </c>
      <c r="J17" s="17">
        <f>E17/SUM($E$16:$E$20)</f>
        <v>0.10113594723341884</v>
      </c>
      <c r="K17" s="22">
        <f>F17/SUM($F$16:$F$20)</f>
        <v>8.0627821973769068E-2</v>
      </c>
      <c r="L17" s="65">
        <f>AVERAGE(G17:K17)</f>
        <v>0.11803037702335897</v>
      </c>
      <c r="M17" s="75">
        <v>0.64058875067669452</v>
      </c>
      <c r="N17" s="65">
        <f t="shared" ref="N17:N20" si="3">M17/L17</f>
        <v>5.4273210577808957</v>
      </c>
    </row>
    <row r="18" spans="1:26" x14ac:dyDescent="0.25">
      <c r="A18" t="s">
        <v>6</v>
      </c>
      <c r="B18" s="52">
        <f>(B28+4*C28+D28)/6</f>
        <v>2.3333333333333335</v>
      </c>
      <c r="C18" s="53">
        <f>(E28+4*F28+G28)/6</f>
        <v>1.5185185185185184</v>
      </c>
      <c r="D18" s="53">
        <f>(H28+4*I28+J28)/6</f>
        <v>1</v>
      </c>
      <c r="E18" s="53">
        <f>(K28+4*L28+M28)/6</f>
        <v>0.34722222222222215</v>
      </c>
      <c r="F18" s="54">
        <f>(N28+4*O28+P28)/6</f>
        <v>1.037037037037037</v>
      </c>
      <c r="G18" s="60">
        <f>B18/SUM($B$16:$B$20)</f>
        <v>0.16279069767441862</v>
      </c>
      <c r="H18" s="17">
        <f>C18/SUM($C$16:$C$20)</f>
        <v>0.15178158260064784</v>
      </c>
      <c r="I18" s="17">
        <f>D18/SUM($D$16:$D$20)</f>
        <v>0.14044213263979197</v>
      </c>
      <c r="J18" s="17">
        <f>E18/SUM($E$16:$E$20)</f>
        <v>0.13741297178453646</v>
      </c>
      <c r="K18" s="22">
        <f>F18/SUM($F$16:$F$20)</f>
        <v>0.24080842829499033</v>
      </c>
      <c r="L18" s="65">
        <f>AVERAGE(G18:K18)</f>
        <v>0.16664716259887707</v>
      </c>
      <c r="M18" s="75">
        <v>0.91074249785107753</v>
      </c>
      <c r="N18" s="65">
        <f t="shared" si="3"/>
        <v>5.4650945365523702</v>
      </c>
    </row>
    <row r="19" spans="1:26" x14ac:dyDescent="0.25">
      <c r="A19" t="s">
        <v>7</v>
      </c>
      <c r="B19" s="52">
        <f>(B29+4*C29+D29)/6</f>
        <v>4.666666666666667</v>
      </c>
      <c r="C19" s="53">
        <f>(E29+4*F29+G29)/6</f>
        <v>4</v>
      </c>
      <c r="D19" s="53">
        <f>(H29+4*I29+J29)/6</f>
        <v>3</v>
      </c>
      <c r="E19" s="53">
        <f>(K29+4*L29+M29)/6</f>
        <v>1</v>
      </c>
      <c r="F19" s="54">
        <f>(N29+4*O29+P29)/6</f>
        <v>1.6666666666666667</v>
      </c>
      <c r="G19" s="60">
        <f>B19/SUM($B$16:$B$20)</f>
        <v>0.32558139534883723</v>
      </c>
      <c r="H19" s="17">
        <f>C19/SUM($C$16:$C$20)</f>
        <v>0.39981490050902357</v>
      </c>
      <c r="I19" s="17">
        <f>D19/SUM($D$16:$D$20)</f>
        <v>0.42132639791937587</v>
      </c>
      <c r="J19" s="17">
        <f>E19/SUM($E$16:$E$20)</f>
        <v>0.39574935873946504</v>
      </c>
      <c r="K19" s="22">
        <f>F19/SUM($F$16:$F$20)</f>
        <v>0.38701354547409167</v>
      </c>
      <c r="L19" s="65">
        <f>AVERAGE(G19:K19)</f>
        <v>0.3858971195981587</v>
      </c>
      <c r="M19" s="75">
        <v>2.1135423691886164</v>
      </c>
      <c r="N19" s="65">
        <f t="shared" si="3"/>
        <v>5.4769581368979496</v>
      </c>
    </row>
    <row r="20" spans="1:26" ht="15.75" thickBot="1" x14ac:dyDescent="0.3">
      <c r="A20" t="s">
        <v>8</v>
      </c>
      <c r="B20" s="55">
        <f>(B30+4*C30+D30)/6</f>
        <v>4</v>
      </c>
      <c r="C20" s="56">
        <f>(E30+4*F30+G30)/6</f>
        <v>3</v>
      </c>
      <c r="D20" s="56">
        <f>(H30+4*I30+J30)/6</f>
        <v>1.5185185185185184</v>
      </c>
      <c r="E20" s="56">
        <f>(K30+4*L30+M30)/6</f>
        <v>0.70370370370370361</v>
      </c>
      <c r="F20" s="57">
        <f>(N30+4*O30+P30)/6</f>
        <v>1</v>
      </c>
      <c r="G20" s="62">
        <f>B20/SUM($B$16:$B$20)</f>
        <v>0.27906976744186046</v>
      </c>
      <c r="H20" s="68">
        <f>C20/SUM($C$16:$C$20)</f>
        <v>0.29986117538176771</v>
      </c>
      <c r="I20" s="68">
        <f>D20/SUM($D$16:$D$20)</f>
        <v>0.21326397919375814</v>
      </c>
      <c r="J20" s="68">
        <f>E20/SUM($E$16:$E$20)</f>
        <v>0.27849028948332721</v>
      </c>
      <c r="K20" s="20">
        <f>F20/SUM($F$16:$F$20)</f>
        <v>0.23220812728445497</v>
      </c>
      <c r="L20" s="66">
        <f>AVERAGE(G20:K20)</f>
        <v>0.2605786677570337</v>
      </c>
      <c r="M20" s="76">
        <v>1.4146705256921741</v>
      </c>
      <c r="N20" s="66">
        <f t="shared" si="3"/>
        <v>5.4289575500141396</v>
      </c>
    </row>
    <row r="21" spans="1:26" ht="30" x14ac:dyDescent="0.25">
      <c r="A21"/>
      <c r="B21" s="10" t="s">
        <v>43</v>
      </c>
      <c r="C21" s="10"/>
      <c r="D21" s="10"/>
      <c r="E21" s="10"/>
      <c r="F21" s="10"/>
      <c r="M21" s="69" t="s">
        <v>21</v>
      </c>
      <c r="N21">
        <f>AVERAGE(N16:N20)</f>
        <v>5.4402702653296107</v>
      </c>
    </row>
    <row r="22" spans="1:26" x14ac:dyDescent="0.25">
      <c r="A22"/>
      <c r="B22" s="10"/>
      <c r="C22" s="10"/>
      <c r="D22" s="10"/>
      <c r="E22" s="10"/>
      <c r="F22" s="10"/>
      <c r="M22" t="s">
        <v>22</v>
      </c>
      <c r="N22">
        <f>(N21-5)/(5-1)</f>
        <v>0.11006756633240267</v>
      </c>
    </row>
    <row r="23" spans="1:26" x14ac:dyDescent="0.25">
      <c r="A23"/>
      <c r="B23" s="10"/>
      <c r="C23" s="10"/>
      <c r="D23" s="10"/>
      <c r="E23" s="10"/>
      <c r="F23" s="10"/>
      <c r="M23" t="s">
        <v>23</v>
      </c>
      <c r="N23">
        <f>N22/1.12</f>
        <v>9.8274612796788091E-2</v>
      </c>
    </row>
    <row r="24" spans="1:26" x14ac:dyDescent="0.25">
      <c r="A24"/>
      <c r="B24" s="10"/>
      <c r="C24" s="10"/>
      <c r="D24" s="10"/>
      <c r="E24" s="10"/>
      <c r="F24" s="10"/>
    </row>
    <row r="25" spans="1:26" ht="75.75" thickBot="1" x14ac:dyDescent="0.3">
      <c r="Q25" s="69" t="s">
        <v>48</v>
      </c>
      <c r="T25" s="69" t="s">
        <v>49</v>
      </c>
      <c r="W25" s="69" t="s">
        <v>50</v>
      </c>
      <c r="X25" s="69" t="s">
        <v>51</v>
      </c>
    </row>
    <row r="26" spans="1:26" x14ac:dyDescent="0.25">
      <c r="A26" t="s">
        <v>4</v>
      </c>
      <c r="B26" s="49">
        <f>AVERAGE('DM1'!B18,'DM2'!B18,'DM3'!B18)</f>
        <v>1</v>
      </c>
      <c r="C26" s="50">
        <f>AVERAGE('DM1'!C18,'DM2'!C18,'DM3'!C18)</f>
        <v>1</v>
      </c>
      <c r="D26" s="50">
        <f>AVERAGE('DM1'!D18,'DM2'!D18,'DM3'!D18)</f>
        <v>1</v>
      </c>
      <c r="E26" s="50">
        <f>AVERAGE('DM1'!E18,'DM2'!E18,'DM3'!E18)</f>
        <v>0.30555555555555552</v>
      </c>
      <c r="F26" s="50">
        <f>AVERAGE('DM1'!F18,'DM2'!F18,'DM3'!F18)</f>
        <v>0.44444444444444442</v>
      </c>
      <c r="G26" s="50">
        <f>AVERAGE('DM1'!G18,'DM2'!G18,'DM3'!G18)</f>
        <v>0.83333333333333337</v>
      </c>
      <c r="H26" s="50">
        <f>AVERAGE('DM1'!H18,'DM2'!H18,'DM3'!H18)</f>
        <v>0.5</v>
      </c>
      <c r="I26" s="50">
        <f>AVERAGE('DM1'!I18,'DM2'!I18,'DM3'!I18)</f>
        <v>0.55555555555555547</v>
      </c>
      <c r="J26" s="50">
        <f>AVERAGE('DM1'!J18,'DM2'!J18,'DM3'!J18)</f>
        <v>0.66666666666666663</v>
      </c>
      <c r="K26" s="50">
        <f>AVERAGE('DM1'!K18,'DM2'!K18,'DM3'!K18)</f>
        <v>0.17777777777777778</v>
      </c>
      <c r="L26" s="50">
        <f>AVERAGE('DM1'!L18,'DM2'!L18,'DM3'!L18)</f>
        <v>0.21666666666666667</v>
      </c>
      <c r="M26" s="50">
        <f>AVERAGE('DM1'!M18,'DM2'!M18,'DM3'!M18)</f>
        <v>0.27777777777777773</v>
      </c>
      <c r="N26" s="50">
        <f>AVERAGE('DM1'!N18,'DM2'!N18,'DM3'!N18)</f>
        <v>0.20000000000000004</v>
      </c>
      <c r="O26" s="50">
        <f>AVERAGE('DM1'!O18,'DM2'!O18,'DM3'!O18)</f>
        <v>0.25</v>
      </c>
      <c r="P26" s="51">
        <f>AVERAGE('DM1'!P18,'DM2'!P18,'DM3'!P18)</f>
        <v>0.33333333333333331</v>
      </c>
      <c r="Q26" s="58">
        <f t="shared" ref="Q26:S30" si="4">POWER(PRODUCT(B26,E26,H26,K26,N26),1/5)</f>
        <v>0.35236562279153871</v>
      </c>
      <c r="R26" s="67">
        <f t="shared" si="4"/>
        <v>0.42194458471932783</v>
      </c>
      <c r="S26" s="15">
        <f t="shared" si="4"/>
        <v>0.55240900288999772</v>
      </c>
      <c r="T26" s="58">
        <f t="shared" ref="T26:V30" si="5">Q26*Q$31</f>
        <v>4.3139793268746666E-2</v>
      </c>
      <c r="U26" s="67">
        <f t="shared" si="5"/>
        <v>6.7026629185205397E-2</v>
      </c>
      <c r="V26" s="15">
        <f t="shared" si="5"/>
        <v>0.11892960390236751</v>
      </c>
      <c r="W26" s="64">
        <f>AVERAGE(T26:V26)</f>
        <v>7.6365342118773188E-2</v>
      </c>
      <c r="X26" s="84">
        <f>W26/$W$31</f>
        <v>6.8856064024883271E-2</v>
      </c>
      <c r="Z26" t="s">
        <v>57</v>
      </c>
    </row>
    <row r="27" spans="1:26" x14ac:dyDescent="0.25">
      <c r="A27" t="s">
        <v>5</v>
      </c>
      <c r="B27" s="52">
        <f>AVERAGE('DM1'!B19,'DM2'!B19,'DM3'!B19)</f>
        <v>1.3333333333333333</v>
      </c>
      <c r="C27" s="53">
        <f>AVERAGE('DM1'!C19,'DM2'!C19,'DM3'!C19)</f>
        <v>2.3333333333333335</v>
      </c>
      <c r="D27" s="53">
        <f>AVERAGE('DM1'!D19,'DM2'!D19,'DM3'!D19)</f>
        <v>3.3333333333333335</v>
      </c>
      <c r="E27" s="53">
        <f>AVERAGE('DM1'!E19,'DM2'!E19,'DM3'!E19)</f>
        <v>1</v>
      </c>
      <c r="F27" s="53">
        <f>AVERAGE('DM1'!F19,'DM2'!F19,'DM3'!F19)</f>
        <v>1</v>
      </c>
      <c r="G27" s="53">
        <f>AVERAGE('DM1'!G19,'DM2'!G19,'DM3'!G19)</f>
        <v>1</v>
      </c>
      <c r="H27" s="53">
        <f>AVERAGE('DM1'!H19,'DM2'!H19,'DM3'!H19)</f>
        <v>0.55555555555555547</v>
      </c>
      <c r="I27" s="53">
        <f>AVERAGE('DM1'!I19,'DM2'!I19,'DM3'!I19)</f>
        <v>1</v>
      </c>
      <c r="J27" s="53">
        <f>AVERAGE('DM1'!J19,'DM2'!J19,'DM3'!J19)</f>
        <v>1.6666666666666667</v>
      </c>
      <c r="K27" s="53">
        <f>AVERAGE('DM1'!K19,'DM2'!K19,'DM3'!K19)</f>
        <v>0.20000000000000004</v>
      </c>
      <c r="L27" s="53">
        <f>AVERAGE('DM1'!L19,'DM2'!L19,'DM3'!L19)</f>
        <v>0.25</v>
      </c>
      <c r="M27" s="53">
        <f>AVERAGE('DM1'!M19,'DM2'!M19,'DM3'!M19)</f>
        <v>0.33333333333333331</v>
      </c>
      <c r="N27" s="53">
        <f>AVERAGE('DM1'!N19,'DM2'!N19,'DM3'!N19)</f>
        <v>0.25</v>
      </c>
      <c r="O27" s="53">
        <f>AVERAGE('DM1'!O19,'DM2'!O19,'DM3'!O19)</f>
        <v>0.33333333333333331</v>
      </c>
      <c r="P27" s="54">
        <f>AVERAGE('DM1'!P19,'DM2'!P19,'DM3'!P19)</f>
        <v>0.5</v>
      </c>
      <c r="Q27" s="60">
        <f t="shared" si="4"/>
        <v>0.51728185797178661</v>
      </c>
      <c r="R27" s="17">
        <f t="shared" si="4"/>
        <v>0.72070761003513717</v>
      </c>
      <c r="S27" s="22">
        <f t="shared" si="4"/>
        <v>0.98472564635425919</v>
      </c>
      <c r="T27" s="60">
        <f t="shared" si="5"/>
        <v>6.3330333526258803E-2</v>
      </c>
      <c r="U27" s="17">
        <f t="shared" si="5"/>
        <v>0.11448565398916942</v>
      </c>
      <c r="V27" s="22">
        <f t="shared" si="5"/>
        <v>0.21200420424128355</v>
      </c>
      <c r="W27" s="65">
        <f>AVERAGE(T27:V27)</f>
        <v>0.12994006391890392</v>
      </c>
      <c r="X27" s="85">
        <f>W27/$W$31</f>
        <v>0.11716259120114592</v>
      </c>
    </row>
    <row r="28" spans="1:26" x14ac:dyDescent="0.25">
      <c r="A28" t="s">
        <v>6</v>
      </c>
      <c r="B28" s="52">
        <f>AVERAGE('DM1'!B20,'DM2'!B20,'DM3'!B20)</f>
        <v>1.6666666666666667</v>
      </c>
      <c r="C28" s="53">
        <f>AVERAGE('DM1'!C20,'DM2'!C20,'DM3'!C20)</f>
        <v>2.3333333333333335</v>
      </c>
      <c r="D28" s="53">
        <f>AVERAGE('DM1'!D20,'DM2'!D20,'DM3'!D20)</f>
        <v>3</v>
      </c>
      <c r="E28" s="53">
        <f>AVERAGE('DM1'!E20,'DM2'!E20,'DM3'!E20)</f>
        <v>0.77777777777777768</v>
      </c>
      <c r="F28" s="53">
        <f>AVERAGE('DM1'!F20,'DM2'!F20,'DM3'!F20)</f>
        <v>1.5</v>
      </c>
      <c r="G28" s="53">
        <f>AVERAGE('DM1'!G20,'DM2'!G20,'DM3'!G20)</f>
        <v>2.3333333333333335</v>
      </c>
      <c r="H28" s="53">
        <f>AVERAGE('DM1'!H20,'DM2'!H20,'DM3'!H20)</f>
        <v>1</v>
      </c>
      <c r="I28" s="53">
        <f>AVERAGE('DM1'!I20,'DM2'!I20,'DM3'!I20)</f>
        <v>1</v>
      </c>
      <c r="J28" s="53">
        <f>AVERAGE('DM1'!J20,'DM2'!J20,'DM3'!J20)</f>
        <v>1</v>
      </c>
      <c r="K28" s="53">
        <f>AVERAGE('DM1'!K20,'DM2'!K20,'DM3'!K20)</f>
        <v>0.25</v>
      </c>
      <c r="L28" s="53">
        <f>AVERAGE('DM1'!L20,'DM2'!L20,'DM3'!L20)</f>
        <v>0.33333333333333331</v>
      </c>
      <c r="M28" s="53">
        <f>AVERAGE('DM1'!M20,'DM2'!M20,'DM3'!M20)</f>
        <v>0.5</v>
      </c>
      <c r="N28" s="53">
        <f>AVERAGE('DM1'!N20,'DM2'!N20,'DM3'!N20)</f>
        <v>0.55555555555555547</v>
      </c>
      <c r="O28" s="53">
        <f>AVERAGE('DM1'!O20,'DM2'!O20,'DM3'!O20)</f>
        <v>1</v>
      </c>
      <c r="P28" s="54">
        <f>AVERAGE('DM1'!P20,'DM2'!P20,'DM3'!P20)</f>
        <v>1.6666666666666667</v>
      </c>
      <c r="Q28" s="60">
        <f t="shared" si="4"/>
        <v>0.70969926712428377</v>
      </c>
      <c r="R28" s="17">
        <f t="shared" si="4"/>
        <v>1.0313103064775451</v>
      </c>
      <c r="S28" s="22">
        <f t="shared" si="4"/>
        <v>1.4229294200177249</v>
      </c>
      <c r="T28" s="60">
        <f t="shared" si="5"/>
        <v>8.6887816763088044E-2</v>
      </c>
      <c r="U28" s="17">
        <f t="shared" si="5"/>
        <v>0.163825431088616</v>
      </c>
      <c r="V28" s="22">
        <f t="shared" si="5"/>
        <v>0.30634626050334729</v>
      </c>
      <c r="W28" s="65">
        <f>AVERAGE(T28:V28)</f>
        <v>0.18568650278501711</v>
      </c>
      <c r="X28" s="65">
        <f>W28/$W$31</f>
        <v>0.16742728271204405</v>
      </c>
    </row>
    <row r="29" spans="1:26" x14ac:dyDescent="0.25">
      <c r="A29" t="s">
        <v>7</v>
      </c>
      <c r="B29" s="52">
        <f>AVERAGE('DM1'!B21,'DM2'!B21,'DM3'!B21)</f>
        <v>3.6666666666666665</v>
      </c>
      <c r="C29" s="53">
        <f>AVERAGE('DM1'!C21,'DM2'!C21,'DM3'!C21)</f>
        <v>4.666666666666667</v>
      </c>
      <c r="D29" s="53">
        <f>AVERAGE('DM1'!D21,'DM2'!D21,'DM3'!D21)</f>
        <v>5.666666666666667</v>
      </c>
      <c r="E29" s="53">
        <f>AVERAGE('DM1'!E21,'DM2'!E21,'DM3'!E21)</f>
        <v>3</v>
      </c>
      <c r="F29" s="53">
        <f>AVERAGE('DM1'!F21,'DM2'!F21,'DM3'!F21)</f>
        <v>4</v>
      </c>
      <c r="G29" s="53">
        <f>AVERAGE('DM1'!G21,'DM2'!G21,'DM3'!G21)</f>
        <v>5</v>
      </c>
      <c r="H29" s="53">
        <f>AVERAGE('DM1'!H21,'DM2'!H21,'DM3'!H21)</f>
        <v>2</v>
      </c>
      <c r="I29" s="53">
        <f>AVERAGE('DM1'!I21,'DM2'!I21,'DM3'!I21)</f>
        <v>3</v>
      </c>
      <c r="J29" s="53">
        <f>AVERAGE('DM1'!J21,'DM2'!J21,'DM3'!J21)</f>
        <v>4</v>
      </c>
      <c r="K29" s="53">
        <f>AVERAGE('DM1'!K21,'DM2'!K21,'DM3'!K21)</f>
        <v>1</v>
      </c>
      <c r="L29" s="53">
        <f>AVERAGE('DM1'!L21,'DM2'!L21,'DM3'!L21)</f>
        <v>1</v>
      </c>
      <c r="M29" s="53">
        <f>AVERAGE('DM1'!M21,'DM2'!M21,'DM3'!M21)</f>
        <v>1</v>
      </c>
      <c r="N29" s="53">
        <f>AVERAGE('DM1'!N21,'DM2'!N21,'DM3'!N21)</f>
        <v>1</v>
      </c>
      <c r="O29" s="53">
        <f>AVERAGE('DM1'!O21,'DM2'!O21,'DM3'!O21)</f>
        <v>1.6666666666666667</v>
      </c>
      <c r="P29" s="54">
        <f>AVERAGE('DM1'!P21,'DM2'!P21,'DM3'!P21)</f>
        <v>2.3333333333333335</v>
      </c>
      <c r="Q29" s="60">
        <f t="shared" si="4"/>
        <v>1.8556007362580846</v>
      </c>
      <c r="R29" s="17">
        <f t="shared" si="4"/>
        <v>2.4774640162541157</v>
      </c>
      <c r="S29" s="22">
        <f t="shared" si="4"/>
        <v>3.0511733997599726</v>
      </c>
      <c r="T29" s="60">
        <f t="shared" si="5"/>
        <v>0.22717946069008552</v>
      </c>
      <c r="U29" s="17">
        <f t="shared" si="5"/>
        <v>0.39354945637615579</v>
      </c>
      <c r="V29" s="22">
        <f t="shared" si="5"/>
        <v>0.65689523880398015</v>
      </c>
      <c r="W29" s="65">
        <f>AVERAGE(T29:V29)</f>
        <v>0.42587471862340714</v>
      </c>
      <c r="X29" s="65">
        <f>W29/$W$31</f>
        <v>0.38399692947756237</v>
      </c>
    </row>
    <row r="30" spans="1:26" ht="15.75" thickBot="1" x14ac:dyDescent="0.3">
      <c r="A30" t="s">
        <v>8</v>
      </c>
      <c r="B30" s="55">
        <f>AVERAGE('DM1'!B22,'DM2'!B22,'DM3'!B22)</f>
        <v>3</v>
      </c>
      <c r="C30" s="56">
        <f>AVERAGE('DM1'!C22,'DM2'!C22,'DM3'!C22)</f>
        <v>4</v>
      </c>
      <c r="D30" s="56">
        <f>AVERAGE('DM1'!D22,'DM2'!D22,'DM3'!D22)</f>
        <v>5</v>
      </c>
      <c r="E30" s="56">
        <f>AVERAGE('DM1'!E22,'DM2'!E22,'DM3'!E22)</f>
        <v>2</v>
      </c>
      <c r="F30" s="56">
        <f>AVERAGE('DM1'!F22,'DM2'!F22,'DM3'!F22)</f>
        <v>3</v>
      </c>
      <c r="G30" s="56">
        <f>AVERAGE('DM1'!G22,'DM2'!G22,'DM3'!G22)</f>
        <v>4</v>
      </c>
      <c r="H30" s="56">
        <f>AVERAGE('DM1'!H22,'DM2'!H22,'DM3'!H22)</f>
        <v>0.77777777777777768</v>
      </c>
      <c r="I30" s="56">
        <f>AVERAGE('DM1'!I22,'DM2'!I22,'DM3'!I22)</f>
        <v>1.5</v>
      </c>
      <c r="J30" s="56">
        <f>AVERAGE('DM1'!J22,'DM2'!J22,'DM3'!J22)</f>
        <v>2.3333333333333335</v>
      </c>
      <c r="K30" s="56">
        <f>AVERAGE('DM1'!K22,'DM2'!K22,'DM3'!K22)</f>
        <v>0.55555555555555547</v>
      </c>
      <c r="L30" s="56">
        <f>AVERAGE('DM1'!L22,'DM2'!L22,'DM3'!L22)</f>
        <v>0.66666666666666663</v>
      </c>
      <c r="M30" s="56">
        <f>AVERAGE('DM1'!M22,'DM2'!M22,'DM3'!M22)</f>
        <v>1</v>
      </c>
      <c r="N30" s="56">
        <f>AVERAGE('DM1'!N22,'DM2'!N22,'DM3'!N22)</f>
        <v>1</v>
      </c>
      <c r="O30" s="56">
        <f>AVERAGE('DM1'!O22,'DM2'!O22,'DM3'!O22)</f>
        <v>1</v>
      </c>
      <c r="P30" s="57">
        <f>AVERAGE('DM1'!P22,'DM2'!P22,'DM3'!P22)</f>
        <v>1</v>
      </c>
      <c r="Q30" s="62">
        <f t="shared" si="4"/>
        <v>1.2098926966345687</v>
      </c>
      <c r="R30" s="68">
        <f t="shared" si="4"/>
        <v>1.6437518295172258</v>
      </c>
      <c r="S30" s="20">
        <f t="shared" si="4"/>
        <v>2.1567576948958984</v>
      </c>
      <c r="T30" s="62">
        <f t="shared" si="5"/>
        <v>0.14812602999317065</v>
      </c>
      <c r="U30" s="68">
        <f t="shared" si="5"/>
        <v>0.2611128293608535</v>
      </c>
      <c r="V30" s="20">
        <f t="shared" si="5"/>
        <v>0.46433410213343357</v>
      </c>
      <c r="W30" s="66">
        <f>AVERAGE(T30:V30)</f>
        <v>0.29119098716248587</v>
      </c>
      <c r="X30" s="66">
        <f>W30/$W$31</f>
        <v>0.26255713258436453</v>
      </c>
    </row>
    <row r="31" spans="1:26" ht="15.75" thickBot="1" x14ac:dyDescent="0.3">
      <c r="B31" t="s">
        <v>47</v>
      </c>
      <c r="P31" t="s">
        <v>53</v>
      </c>
      <c r="Q31" s="71">
        <f>1/SUM(S26:S30)</f>
        <v>0.12242906367250356</v>
      </c>
      <c r="R31" s="72">
        <f>1/SUM(R26:R30)</f>
        <v>0.15885173459398857</v>
      </c>
      <c r="S31" s="73">
        <f>1/SUM(Q26:Q30)</f>
        <v>0.21529266047470663</v>
      </c>
      <c r="W31">
        <f>SUM(W26:W30)</f>
        <v>1.1090576146085871</v>
      </c>
      <c r="X31">
        <f>SUM(X26:X30)</f>
        <v>1</v>
      </c>
    </row>
    <row r="32" spans="1:26" x14ac:dyDescent="0.25">
      <c r="Q32" s="6"/>
      <c r="R32" s="6"/>
    </row>
    <row r="33" spans="1:18" ht="265.5" thickBot="1" x14ac:dyDescent="0.3">
      <c r="A33" s="4"/>
      <c r="B33" s="6" t="s">
        <v>9</v>
      </c>
      <c r="C33" s="6" t="s">
        <v>10</v>
      </c>
      <c r="D33" s="6" t="s">
        <v>11</v>
      </c>
      <c r="E33" s="6" t="s">
        <v>42</v>
      </c>
      <c r="F33" s="6"/>
      <c r="G33" s="6"/>
      <c r="H33" s="6" t="s">
        <v>44</v>
      </c>
      <c r="I33" s="6" t="s">
        <v>45</v>
      </c>
      <c r="J33" s="6" t="s">
        <v>46</v>
      </c>
      <c r="K33" s="6"/>
      <c r="L33" s="6"/>
      <c r="M33" s="6"/>
      <c r="N33" s="6"/>
      <c r="O33" s="6"/>
    </row>
    <row r="34" spans="1:18" x14ac:dyDescent="0.25">
      <c r="A34" t="s">
        <v>9</v>
      </c>
      <c r="B34" s="49">
        <f>(B42+4*C42+D42)/6</f>
        <v>1</v>
      </c>
      <c r="C34" s="50">
        <f>(E42+4*F42+G42)/6</f>
        <v>5</v>
      </c>
      <c r="D34" s="51">
        <f>(H42+4*I42+J42)/6</f>
        <v>3</v>
      </c>
      <c r="E34" s="58">
        <f>B34/SUM($B$34:$B$36)</f>
        <v>0.64516129032258074</v>
      </c>
      <c r="F34" s="59">
        <f>C34/SUM($C$34:$C$36)</f>
        <v>0.55555555555555558</v>
      </c>
      <c r="G34" s="15">
        <f>D34/SUM($D$34:$D$36)</f>
        <v>0.6839772007599747</v>
      </c>
      <c r="H34" s="64">
        <f>AVERAGE(E34:G34)</f>
        <v>0.62823134887937038</v>
      </c>
      <c r="I34" s="64">
        <f t="array" ref="I34:I36">MMULT(B34:D36,H34:H36)</f>
        <v>1.9635145574797053</v>
      </c>
      <c r="J34" s="64">
        <f>I34/H34</f>
        <v>3.125464147852846</v>
      </c>
    </row>
    <row r="35" spans="1:18" x14ac:dyDescent="0.25">
      <c r="A35" t="s">
        <v>10</v>
      </c>
      <c r="B35" s="52">
        <f>(B43+4*C43+D43)/6</f>
        <v>0.20277777777777781</v>
      </c>
      <c r="C35" s="53">
        <f>(E43+4*F43+G43)/6</f>
        <v>1</v>
      </c>
      <c r="D35" s="54">
        <f>(H43+4*I43+J43)/6</f>
        <v>0.38611111111111107</v>
      </c>
      <c r="E35" s="60">
        <f>B35/SUM($B$34:$B$36)</f>
        <v>0.13082437275985667</v>
      </c>
      <c r="F35" s="61">
        <f>C35/SUM($C$34:$C$36)</f>
        <v>0.1111111111111111</v>
      </c>
      <c r="G35" s="22">
        <f>D35/SUM($D$34:$D$36)</f>
        <v>8.8030398986700439E-2</v>
      </c>
      <c r="H35" s="65">
        <f>AVERAGE(E35:G35)</f>
        <v>0.10998862761922273</v>
      </c>
      <c r="I35" s="65">
        <v>0.33845616021613834</v>
      </c>
      <c r="J35" s="65">
        <f t="shared" ref="J35:J36" si="6">I35/H35</f>
        <v>3.0771923201720748</v>
      </c>
    </row>
    <row r="36" spans="1:18" ht="15.75" thickBot="1" x14ac:dyDescent="0.3">
      <c r="A36" t="s">
        <v>11</v>
      </c>
      <c r="B36" s="55">
        <f>(B44+4*C44+D44)/6</f>
        <v>0.34722222222222215</v>
      </c>
      <c r="C36" s="56">
        <f>(E44+4*F44+G44)/6</f>
        <v>3</v>
      </c>
      <c r="D36" s="57">
        <f>(H44+4*I44+J44)/6</f>
        <v>1</v>
      </c>
      <c r="E36" s="62">
        <f>B36/SUM($B$34:$B$36)</f>
        <v>0.2240143369175627</v>
      </c>
      <c r="F36" s="63">
        <f>C36/SUM($C$34:$C$36)</f>
        <v>0.33333333333333331</v>
      </c>
      <c r="G36" s="20">
        <f>D36/SUM($D$34:$D$36)</f>
        <v>0.2279924002533249</v>
      </c>
      <c r="H36" s="66">
        <f>AVERAGE(E36:G36)</f>
        <v>0.261780023501407</v>
      </c>
      <c r="I36" s="66">
        <v>0.8098817913866343</v>
      </c>
      <c r="J36" s="66">
        <f t="shared" si="6"/>
        <v>3.0937494028541921</v>
      </c>
    </row>
    <row r="37" spans="1:18" x14ac:dyDescent="0.25">
      <c r="A37"/>
      <c r="B37" s="10" t="s">
        <v>43</v>
      </c>
      <c r="C37" s="10"/>
      <c r="D37" s="10"/>
      <c r="I37" t="s">
        <v>21</v>
      </c>
      <c r="J37">
        <f>AVERAGE(J34:J36)</f>
        <v>3.0988019569597043</v>
      </c>
    </row>
    <row r="38" spans="1:18" x14ac:dyDescent="0.25">
      <c r="A38"/>
      <c r="B38" s="10"/>
      <c r="C38" s="10"/>
      <c r="D38" s="10"/>
      <c r="I38" t="s">
        <v>22</v>
      </c>
      <c r="J38">
        <f>(J37-3)/(3-1)</f>
        <v>4.9400978479852142E-2</v>
      </c>
    </row>
    <row r="39" spans="1:18" x14ac:dyDescent="0.25">
      <c r="A39"/>
      <c r="B39" s="10"/>
      <c r="C39" s="10"/>
      <c r="D39" s="10"/>
      <c r="I39" t="s">
        <v>23</v>
      </c>
      <c r="J39">
        <f>J38/0.58</f>
        <v>8.5174100827331289E-2</v>
      </c>
    </row>
    <row r="40" spans="1:18" x14ac:dyDescent="0.25">
      <c r="A40"/>
      <c r="B40" s="10"/>
      <c r="C40" s="10"/>
      <c r="D40" s="10"/>
    </row>
    <row r="41" spans="1:18" ht="60.75" thickBot="1" x14ac:dyDescent="0.3">
      <c r="A41"/>
      <c r="B41" s="10"/>
      <c r="C41" s="10"/>
      <c r="D41" s="10"/>
      <c r="K41" s="69" t="s">
        <v>48</v>
      </c>
      <c r="N41" s="69" t="s">
        <v>49</v>
      </c>
      <c r="Q41" s="69" t="s">
        <v>50</v>
      </c>
      <c r="R41" s="69" t="s">
        <v>51</v>
      </c>
    </row>
    <row r="42" spans="1:18" x14ac:dyDescent="0.25">
      <c r="A42" t="s">
        <v>9</v>
      </c>
      <c r="B42" s="49">
        <f>AVERAGE('DM1'!B30,'DM2'!B30,'DM3'!B30)</f>
        <v>1</v>
      </c>
      <c r="C42" s="50">
        <f>AVERAGE('DM1'!C30,'DM2'!C30,'DM3'!C30)</f>
        <v>1</v>
      </c>
      <c r="D42" s="50">
        <f>AVERAGE('DM1'!D30,'DM2'!D30,'DM3'!D30)</f>
        <v>1</v>
      </c>
      <c r="E42" s="50">
        <f>AVERAGE('DM1'!E30,'DM2'!E30,'DM3'!E30)</f>
        <v>4</v>
      </c>
      <c r="F42" s="50">
        <f>AVERAGE('DM1'!F30,'DM2'!F30,'DM3'!F30)</f>
        <v>5</v>
      </c>
      <c r="G42" s="50">
        <f>AVERAGE('DM1'!G30,'DM2'!G30,'DM3'!G30)</f>
        <v>6</v>
      </c>
      <c r="H42" s="50">
        <f>AVERAGE('DM1'!H30,'DM2'!H30,'DM3'!H30)</f>
        <v>2</v>
      </c>
      <c r="I42" s="50">
        <f>AVERAGE('DM1'!I30,'DM2'!I30,'DM3'!I30)</f>
        <v>3</v>
      </c>
      <c r="J42" s="51">
        <f>AVERAGE('DM1'!J30,'DM2'!J30,'DM3'!J30)</f>
        <v>4</v>
      </c>
      <c r="K42" s="58">
        <f t="shared" ref="K42:M43" si="7">POWER(PRODUCT(B42,E42,H42),1/3)</f>
        <v>1.9999999999999998</v>
      </c>
      <c r="L42" s="67">
        <f t="shared" si="7"/>
        <v>2.4662120743304703</v>
      </c>
      <c r="M42" s="15">
        <f t="shared" si="7"/>
        <v>2.8844991406148166</v>
      </c>
      <c r="N42" s="58">
        <f t="shared" ref="N42:P44" si="8">K42*K$45</f>
        <v>0.42744091645461896</v>
      </c>
      <c r="O42" s="67">
        <f t="shared" si="8"/>
        <v>0.63518679485380136</v>
      </c>
      <c r="P42" s="67">
        <f t="shared" si="8"/>
        <v>0.91704069176155689</v>
      </c>
      <c r="Q42" s="64">
        <f>AVERAGE(N42:P42)</f>
        <v>0.65988946768999235</v>
      </c>
      <c r="R42" s="64">
        <f>Q42/$Q$45</f>
        <v>0.62651753205010241</v>
      </c>
    </row>
    <row r="43" spans="1:18" x14ac:dyDescent="0.25">
      <c r="A43" t="s">
        <v>10</v>
      </c>
      <c r="B43" s="52">
        <f>AVERAGE('DM1'!B31,'DM2'!B31,'DM3'!B31)</f>
        <v>0.16666666666666666</v>
      </c>
      <c r="C43" s="53">
        <f>AVERAGE('DM1'!C31,'DM2'!C31,'DM3'!C31)</f>
        <v>0.20000000000000004</v>
      </c>
      <c r="D43" s="53">
        <f>AVERAGE('DM1'!D31,'DM2'!D31,'DM3'!D31)</f>
        <v>0.25</v>
      </c>
      <c r="E43" s="53">
        <f>AVERAGE('DM1'!E31,'DM2'!E31,'DM3'!E31)</f>
        <v>1</v>
      </c>
      <c r="F43" s="53">
        <f>AVERAGE('DM1'!F31,'DM2'!F31,'DM3'!F31)</f>
        <v>1</v>
      </c>
      <c r="G43" s="53">
        <f>AVERAGE('DM1'!G31,'DM2'!G31,'DM3'!G31)</f>
        <v>1</v>
      </c>
      <c r="H43" s="53">
        <f>AVERAGE('DM1'!H31,'DM2'!H31,'DM3'!H31)</f>
        <v>0.26111111111111107</v>
      </c>
      <c r="I43" s="53">
        <f>AVERAGE('DM1'!I31,'DM2'!I31,'DM3'!I31)</f>
        <v>0.3611111111111111</v>
      </c>
      <c r="J43" s="54">
        <f>AVERAGE('DM1'!J31,'DM2'!J31,'DM3'!J31)</f>
        <v>0.61111111111111105</v>
      </c>
      <c r="K43" s="60">
        <f t="shared" si="7"/>
        <v>0.35174238241502498</v>
      </c>
      <c r="L43" s="17">
        <f t="shared" si="7"/>
        <v>0.41644432582046365</v>
      </c>
      <c r="M43" s="22">
        <f t="shared" si="7"/>
        <v>0.53458905499930442</v>
      </c>
      <c r="N43" s="60">
        <f t="shared" si="8"/>
        <v>7.5174543147704678E-2</v>
      </c>
      <c r="O43" s="17">
        <f t="shared" si="8"/>
        <v>0.10725757906475444</v>
      </c>
      <c r="P43" s="17">
        <f t="shared" si="8"/>
        <v>0.16995668672663461</v>
      </c>
      <c r="Q43" s="65">
        <f>AVERAGE(N43:P43)</f>
        <v>0.11746293631303124</v>
      </c>
      <c r="R43" s="65">
        <f>Q43/$Q$45</f>
        <v>0.11152259972236979</v>
      </c>
    </row>
    <row r="44" spans="1:18" ht="15.75" thickBot="1" x14ac:dyDescent="0.3">
      <c r="A44" t="s">
        <v>11</v>
      </c>
      <c r="B44" s="55">
        <f>AVERAGE('DM1'!B32,'DM2'!B32,'DM3'!B32)</f>
        <v>0.25</v>
      </c>
      <c r="C44" s="56">
        <f>AVERAGE('DM1'!C32,'DM2'!C32,'DM3'!C32)</f>
        <v>0.33333333333333331</v>
      </c>
      <c r="D44" s="56">
        <f>AVERAGE('DM1'!D32,'DM2'!D32,'DM3'!D32)</f>
        <v>0.5</v>
      </c>
      <c r="E44" s="56">
        <f>AVERAGE('DM1'!E32,'DM2'!E32,'DM3'!E32)</f>
        <v>2</v>
      </c>
      <c r="F44" s="56">
        <f>AVERAGE('DM1'!F32,'DM2'!F32,'DM3'!F32)</f>
        <v>3</v>
      </c>
      <c r="G44" s="56">
        <f>AVERAGE('DM1'!G32,'DM2'!G32,'DM3'!G32)</f>
        <v>4</v>
      </c>
      <c r="H44" s="56">
        <f>AVERAGE('DM1'!H32,'DM2'!H32,'DM3'!H32)</f>
        <v>1</v>
      </c>
      <c r="I44" s="56">
        <f>AVERAGE('DM1'!I32,'DM2'!I32,'DM3'!I32)</f>
        <v>1</v>
      </c>
      <c r="J44" s="57">
        <f>AVERAGE('DM1'!J32,'DM2'!J32,'DM3'!J32)</f>
        <v>1</v>
      </c>
      <c r="K44" s="62">
        <f t="shared" ref="K44:M44" si="9">POWER(PRODUCT(B44,E44,H44),1/3)</f>
        <v>0.79370052598409979</v>
      </c>
      <c r="L44" s="68">
        <f t="shared" si="9"/>
        <v>1</v>
      </c>
      <c r="M44" s="20">
        <f t="shared" si="9"/>
        <v>1.2599210498948732</v>
      </c>
      <c r="N44" s="62">
        <f t="shared" si="8"/>
        <v>0.16963004010857838</v>
      </c>
      <c r="O44" s="68">
        <f t="shared" si="8"/>
        <v>0.25755562608144417</v>
      </c>
      <c r="P44" s="20">
        <f t="shared" si="8"/>
        <v>0.40055441684557896</v>
      </c>
      <c r="Q44" s="66">
        <f>AVERAGE(N44:P44)</f>
        <v>0.27591336101186714</v>
      </c>
      <c r="R44" s="66">
        <f>Q44/$Q$45</f>
        <v>0.26195986822752793</v>
      </c>
    </row>
    <row r="45" spans="1:18" ht="15.75" thickBot="1" x14ac:dyDescent="0.3">
      <c r="B45" t="s">
        <v>47</v>
      </c>
      <c r="J45" t="s">
        <v>53</v>
      </c>
      <c r="K45" s="71">
        <f>1/SUM(M42:M44)</f>
        <v>0.21372045822730951</v>
      </c>
      <c r="L45" s="72">
        <f>1/SUM(L42:L44)</f>
        <v>0.25755562608144417</v>
      </c>
      <c r="M45" s="73">
        <f>1/SUM(K42:K44)</f>
        <v>0.31792025133559038</v>
      </c>
      <c r="Q45">
        <f>SUM(Q42:Q44)</f>
        <v>1.0532657650148907</v>
      </c>
      <c r="R45">
        <f>SUM(R42:R44)</f>
        <v>1</v>
      </c>
    </row>
    <row r="46" spans="1:18" x14ac:dyDescent="0.25">
      <c r="K46" s="6"/>
      <c r="M46" s="6"/>
    </row>
    <row r="47" spans="1:18" ht="159.75" thickBot="1" x14ac:dyDescent="0.3">
      <c r="A47" s="4"/>
      <c r="B47" s="6" t="s">
        <v>12</v>
      </c>
      <c r="C47" s="6" t="s">
        <v>13</v>
      </c>
      <c r="D47" s="9" t="s">
        <v>0</v>
      </c>
      <c r="E47" s="6" t="s">
        <v>42</v>
      </c>
      <c r="F47" s="6"/>
      <c r="G47" s="6"/>
      <c r="H47" s="6" t="s">
        <v>44</v>
      </c>
      <c r="I47" s="6" t="s">
        <v>45</v>
      </c>
      <c r="J47" s="6" t="s">
        <v>46</v>
      </c>
      <c r="N47" s="6"/>
      <c r="O47" s="6"/>
      <c r="Q47" s="6"/>
      <c r="R47" s="6"/>
    </row>
    <row r="48" spans="1:18" x14ac:dyDescent="0.25">
      <c r="A48" t="s">
        <v>12</v>
      </c>
      <c r="B48" s="36">
        <f>(B56+4*C56+D56)/6</f>
        <v>1</v>
      </c>
      <c r="C48" s="37">
        <f>(E56+4*F56+G56)/6</f>
        <v>3</v>
      </c>
      <c r="D48" s="38">
        <f>(H56+4*I56+J56)/6</f>
        <v>3.6666666666666665</v>
      </c>
      <c r="E48" s="30">
        <f>B48/SUM($B$48:$B$50)</f>
        <v>0.60742407199100124</v>
      </c>
      <c r="F48" s="44">
        <f>C48/SUM($C$48:$C$50)</f>
        <v>0.61832061068702282</v>
      </c>
      <c r="G48" s="11">
        <f>D48/SUM($D$48:$D$50)</f>
        <v>0.61111111111111105</v>
      </c>
      <c r="H48" s="46">
        <f>AVERAGE(E48:G48)</f>
        <v>0.61228526459637844</v>
      </c>
      <c r="I48" s="46">
        <f t="array" ref="I48:I50">MMULT(B48:D50,H48:H50)</f>
        <v>1.8918525769520538</v>
      </c>
      <c r="J48" s="46">
        <f>I48/H48</f>
        <v>3.0898221569960085</v>
      </c>
    </row>
    <row r="49" spans="1:18" x14ac:dyDescent="0.25">
      <c r="A49" t="s">
        <v>13</v>
      </c>
      <c r="B49" s="39">
        <f>(B57+4*C57+D57)/6</f>
        <v>0.34722222222222215</v>
      </c>
      <c r="C49" s="10">
        <f>(E57+4*F57+G57)/6</f>
        <v>1</v>
      </c>
      <c r="D49" s="40">
        <f>(H57+4*I57+J57)/6</f>
        <v>1.3333333333333333</v>
      </c>
      <c r="E49" s="32">
        <f>B49/SUM($B$48:$B$50)</f>
        <v>0.21091113610798648</v>
      </c>
      <c r="F49" s="7">
        <f>C49/SUM($C$48:$C$50)</f>
        <v>0.20610687022900762</v>
      </c>
      <c r="G49" s="33">
        <f>D49/SUM($D$48:$D$50)</f>
        <v>0.22222222222222221</v>
      </c>
      <c r="H49" s="47">
        <f>AVERAGE(E49:G49)</f>
        <v>0.21308007618640543</v>
      </c>
      <c r="I49" s="47">
        <v>0.6585253386831027</v>
      </c>
      <c r="J49" s="47">
        <f t="shared" ref="J49:J50" si="10">I49/H49</f>
        <v>3.090506397731037</v>
      </c>
    </row>
    <row r="50" spans="1:18" ht="15.75" thickBot="1" x14ac:dyDescent="0.3">
      <c r="A50" s="1" t="s">
        <v>0</v>
      </c>
      <c r="B50" s="41">
        <f>(B58+4*C58+D58)/6</f>
        <v>0.2990740740740741</v>
      </c>
      <c r="C50" s="42">
        <f>(E58+4*F58+G58)/6</f>
        <v>0.85185185185185175</v>
      </c>
      <c r="D50" s="43">
        <f>(H58+4*I58+J58)/6</f>
        <v>1</v>
      </c>
      <c r="E50" s="34">
        <f>B50/SUM($B$48:$B$50)</f>
        <v>0.1816647919010124</v>
      </c>
      <c r="F50" s="45">
        <f>C50/SUM($C$48:$C$50)</f>
        <v>0.17557251908396942</v>
      </c>
      <c r="G50" s="12">
        <f>D50/SUM($D$48:$D$50)</f>
        <v>0.16666666666666666</v>
      </c>
      <c r="H50" s="48">
        <f>AVERAGE(E50:G50)</f>
        <v>0.17463465921721613</v>
      </c>
      <c r="I50" s="48">
        <v>0.53926596528770054</v>
      </c>
      <c r="J50" s="48">
        <f t="shared" si="10"/>
        <v>3.0879664306324464</v>
      </c>
    </row>
    <row r="51" spans="1:18" x14ac:dyDescent="0.25">
      <c r="A51" s="1"/>
      <c r="B51" s="10" t="s">
        <v>43</v>
      </c>
      <c r="C51" s="10"/>
      <c r="D51" s="10"/>
      <c r="I51" t="s">
        <v>21</v>
      </c>
      <c r="J51">
        <f>AVERAGE(J48:J50)</f>
        <v>3.0894316617864974</v>
      </c>
    </row>
    <row r="52" spans="1:18" x14ac:dyDescent="0.25">
      <c r="A52" s="1"/>
      <c r="B52" s="10"/>
      <c r="C52" s="10"/>
      <c r="D52" s="10"/>
      <c r="I52" t="s">
        <v>22</v>
      </c>
      <c r="J52">
        <f>(J51-3)/(3-1)</f>
        <v>4.4715830893248709E-2</v>
      </c>
    </row>
    <row r="53" spans="1:18" x14ac:dyDescent="0.25">
      <c r="A53" s="1"/>
      <c r="B53" s="10"/>
      <c r="C53" s="10"/>
      <c r="D53" s="10"/>
      <c r="I53" t="s">
        <v>23</v>
      </c>
      <c r="J53">
        <f>J52/0.58</f>
        <v>7.7096260160773644E-2</v>
      </c>
    </row>
    <row r="54" spans="1:18" x14ac:dyDescent="0.25">
      <c r="A54" s="1"/>
      <c r="B54" s="10"/>
      <c r="C54" s="10"/>
      <c r="D54" s="10"/>
    </row>
    <row r="55" spans="1:18" ht="60.75" thickBot="1" x14ac:dyDescent="0.3">
      <c r="A55" s="1"/>
      <c r="B55" s="10"/>
      <c r="C55" s="10"/>
      <c r="D55" s="10"/>
      <c r="K55" s="69" t="s">
        <v>48</v>
      </c>
      <c r="N55" s="69" t="s">
        <v>49</v>
      </c>
      <c r="Q55" s="69" t="s">
        <v>50</v>
      </c>
      <c r="R55" s="69" t="s">
        <v>51</v>
      </c>
    </row>
    <row r="56" spans="1:18" x14ac:dyDescent="0.25">
      <c r="A56" t="s">
        <v>12</v>
      </c>
      <c r="B56" s="36">
        <f>AVERAGE('DM1'!B40,'DM2'!B40,'DM3'!B40)</f>
        <v>1</v>
      </c>
      <c r="C56" s="37">
        <f>AVERAGE('DM1'!C40,'DM2'!C40,'DM3'!C40)</f>
        <v>1</v>
      </c>
      <c r="D56" s="37">
        <f>AVERAGE('DM1'!D40,'DM2'!D40,'DM3'!D40)</f>
        <v>1</v>
      </c>
      <c r="E56" s="37">
        <f>AVERAGE('DM1'!E40,'DM2'!E40,'DM3'!E40)</f>
        <v>2</v>
      </c>
      <c r="F56" s="37">
        <f>AVERAGE('DM1'!F40,'DM2'!F40,'DM3'!F40)</f>
        <v>3</v>
      </c>
      <c r="G56" s="37">
        <f>AVERAGE('DM1'!G40,'DM2'!G40,'DM3'!G40)</f>
        <v>4</v>
      </c>
      <c r="H56" s="37">
        <f>AVERAGE('DM1'!H40,'DM2'!H40,'DM3'!H40)</f>
        <v>2.6666666666666665</v>
      </c>
      <c r="I56" s="37">
        <f>AVERAGE('DM1'!I40,'DM2'!I40,'DM3'!I40)</f>
        <v>3.6666666666666665</v>
      </c>
      <c r="J56" s="38">
        <f>AVERAGE('DM1'!J40,'DM2'!J40,'DM3'!J40)</f>
        <v>4.666666666666667</v>
      </c>
      <c r="K56" s="30">
        <f t="shared" ref="K56:M58" si="11">POWER(PRODUCT(B56,E56,H56),1/3)</f>
        <v>1.7471609294725976</v>
      </c>
      <c r="L56" s="31">
        <f t="shared" si="11"/>
        <v>2.2239800905693157</v>
      </c>
      <c r="M56" s="11">
        <f t="shared" si="11"/>
        <v>2.6527048052642614</v>
      </c>
      <c r="N56" s="30">
        <f t="shared" ref="N56:P58" si="12">K56*K$59</f>
        <v>0.40251213537508734</v>
      </c>
      <c r="O56" s="31">
        <f t="shared" si="12"/>
        <v>0.61619613547207452</v>
      </c>
      <c r="P56" s="11">
        <f t="shared" si="12"/>
        <v>0.9040780751497578</v>
      </c>
      <c r="Q56" s="64">
        <f>AVERAGE(N56:P56)</f>
        <v>0.64092878199897318</v>
      </c>
      <c r="R56" s="64">
        <f>Q56/$Q$59</f>
        <v>0.60937869368708519</v>
      </c>
    </row>
    <row r="57" spans="1:18" x14ac:dyDescent="0.25">
      <c r="A57" t="s">
        <v>13</v>
      </c>
      <c r="B57" s="39">
        <f>AVERAGE('DM1'!B41,'DM2'!B41,'DM3'!B41)</f>
        <v>0.25</v>
      </c>
      <c r="C57" s="10">
        <f>AVERAGE('DM1'!C41,'DM2'!C41,'DM3'!C41)</f>
        <v>0.33333333333333331</v>
      </c>
      <c r="D57" s="10">
        <f>AVERAGE('DM1'!D41,'DM2'!D41,'DM3'!D41)</f>
        <v>0.5</v>
      </c>
      <c r="E57" s="10">
        <f>AVERAGE('DM1'!E41,'DM2'!E41,'DM3'!E41)</f>
        <v>1</v>
      </c>
      <c r="F57" s="10">
        <f>AVERAGE('DM1'!F41,'DM2'!F41,'DM3'!F41)</f>
        <v>1</v>
      </c>
      <c r="G57" s="10">
        <f>AVERAGE('DM1'!G41,'DM2'!G41,'DM3'!G41)</f>
        <v>1</v>
      </c>
      <c r="H57" s="10">
        <f>AVERAGE('DM1'!H41,'DM2'!H41,'DM3'!H41)</f>
        <v>1</v>
      </c>
      <c r="I57" s="10">
        <f>AVERAGE('DM1'!I41,'DM2'!I41,'DM3'!I41)</f>
        <v>1.3333333333333333</v>
      </c>
      <c r="J57" s="40">
        <f>AVERAGE('DM1'!J41,'DM2'!J41,'DM3'!J41)</f>
        <v>1.6666666666666667</v>
      </c>
      <c r="K57" s="32">
        <f t="shared" si="11"/>
        <v>0.6299605249474366</v>
      </c>
      <c r="L57">
        <f t="shared" si="11"/>
        <v>0.76314282836888792</v>
      </c>
      <c r="M57" s="33">
        <f t="shared" si="11"/>
        <v>0.94103602888102855</v>
      </c>
      <c r="N57" s="32">
        <f t="shared" si="12"/>
        <v>0.1451307385720593</v>
      </c>
      <c r="O57">
        <f t="shared" si="12"/>
        <v>0.21144328748633687</v>
      </c>
      <c r="P57" s="33">
        <f t="shared" si="12"/>
        <v>0.32071794794090508</v>
      </c>
      <c r="Q57" s="65">
        <f>AVERAGE(N57:P57)</f>
        <v>0.22576399133310043</v>
      </c>
      <c r="R57" s="65">
        <f>Q57/$Q$59</f>
        <v>0.21465062887496847</v>
      </c>
    </row>
    <row r="58" spans="1:18" ht="15.75" thickBot="1" x14ac:dyDescent="0.3">
      <c r="A58" s="1" t="s">
        <v>0</v>
      </c>
      <c r="B58" s="41">
        <f>AVERAGE('DM1'!B42,'DM2'!B42,'DM3'!B42)</f>
        <v>0.22222222222222221</v>
      </c>
      <c r="C58" s="42">
        <f>AVERAGE('DM1'!C42,'DM2'!C42,'DM3'!C42)</f>
        <v>0.28888888888888892</v>
      </c>
      <c r="D58" s="42">
        <f>AVERAGE('DM1'!D42,'DM2'!D42,'DM3'!D42)</f>
        <v>0.41666666666666669</v>
      </c>
      <c r="E58" s="42">
        <f>AVERAGE('DM1'!E42,'DM2'!E42,'DM3'!E42)</f>
        <v>0.77777777777777768</v>
      </c>
      <c r="F58" s="42">
        <f>AVERAGE('DM1'!F42,'DM2'!F42,'DM3'!F42)</f>
        <v>0.83333333333333337</v>
      </c>
      <c r="G58" s="42">
        <f>AVERAGE('DM1'!G42,'DM2'!G42,'DM3'!G42)</f>
        <v>1</v>
      </c>
      <c r="H58" s="42">
        <f>AVERAGE('DM1'!H42,'DM2'!H42,'DM3'!H42)</f>
        <v>1</v>
      </c>
      <c r="I58" s="42">
        <f>AVERAGE('DM1'!I42,'DM2'!I42,'DM3'!I42)</f>
        <v>1</v>
      </c>
      <c r="J58" s="43">
        <f>AVERAGE('DM1'!J42,'DM2'!J42,'DM3'!J42)</f>
        <v>1</v>
      </c>
      <c r="K58" s="34">
        <f t="shared" si="11"/>
        <v>0.55703310388495386</v>
      </c>
      <c r="L58" s="35">
        <f t="shared" si="11"/>
        <v>0.62208519280287478</v>
      </c>
      <c r="M58" s="12">
        <f t="shared" si="11"/>
        <v>0.74690079109286078</v>
      </c>
      <c r="N58" s="34">
        <f t="shared" si="12"/>
        <v>0.12832966920055097</v>
      </c>
      <c r="O58" s="35">
        <f t="shared" si="12"/>
        <v>0.17236057704158864</v>
      </c>
      <c r="P58" s="12">
        <f t="shared" si="12"/>
        <v>0.25455400397323746</v>
      </c>
      <c r="Q58" s="66">
        <f>AVERAGE(N58:P58)</f>
        <v>0.18508141673845901</v>
      </c>
      <c r="R58" s="66">
        <f>Q58/$Q$59</f>
        <v>0.17597067743794639</v>
      </c>
    </row>
    <row r="59" spans="1:18" ht="15.75" thickBot="1" x14ac:dyDescent="0.3">
      <c r="B59" t="s">
        <v>47</v>
      </c>
      <c r="J59" t="s">
        <v>53</v>
      </c>
      <c r="K59" s="71">
        <f>1/SUM(M56:M58)</f>
        <v>0.23038068708220866</v>
      </c>
      <c r="L59" s="72">
        <f>1/SUM(L56:L58)</f>
        <v>0.27706908802152752</v>
      </c>
      <c r="M59" s="73">
        <f>1/SUM(K56:K58)</f>
        <v>0.34081367567006532</v>
      </c>
      <c r="Q59">
        <f>SUM(Q56:Q58)</f>
        <v>1.0517741900705326</v>
      </c>
      <c r="R59">
        <f>SUM(R56:R58)</f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078C-2613-40F2-817F-FB307DBD2FA0}">
  <dimension ref="A1:X27"/>
  <sheetViews>
    <sheetView topLeftCell="A8" workbookViewId="0">
      <selection activeCell="X26" sqref="X26"/>
    </sheetView>
  </sheetViews>
  <sheetFormatPr defaultRowHeight="15" x14ac:dyDescent="0.25"/>
  <cols>
    <col min="1" max="1" width="36.42578125" bestFit="1" customWidth="1"/>
    <col min="2" max="2" width="7.28515625" customWidth="1"/>
    <col min="3" max="3" width="50.42578125" bestFit="1" customWidth="1"/>
    <col min="4" max="4" width="7.5703125" customWidth="1"/>
    <col min="5" max="5" width="7.7109375" customWidth="1"/>
    <col min="6" max="6" width="5.28515625" bestFit="1" customWidth="1"/>
    <col min="7" max="7" width="3.5703125" customWidth="1"/>
    <col min="8" max="8" width="50.42578125" bestFit="1" customWidth="1"/>
    <col min="9" max="15" width="6" customWidth="1"/>
    <col min="17" max="17" width="12" customWidth="1"/>
    <col min="18" max="24" width="5.7109375" customWidth="1"/>
  </cols>
  <sheetData>
    <row r="1" spans="1:23" x14ac:dyDescent="0.25">
      <c r="A1" s="70" t="s">
        <v>19</v>
      </c>
      <c r="B1" s="70" t="s">
        <v>18</v>
      </c>
      <c r="C1" s="70" t="s">
        <v>17</v>
      </c>
      <c r="D1" s="70" t="s">
        <v>16</v>
      </c>
      <c r="E1" s="70" t="s">
        <v>15</v>
      </c>
      <c r="F1" s="70" t="s">
        <v>14</v>
      </c>
      <c r="H1" s="64" t="s">
        <v>52</v>
      </c>
      <c r="I1" s="83">
        <f>B2</f>
        <v>0.39002405005233315</v>
      </c>
      <c r="J1" s="70">
        <f>0.39-0.007</f>
        <v>0.38300000000000001</v>
      </c>
      <c r="K1" s="70">
        <f>J1-0.007</f>
        <v>0.376</v>
      </c>
      <c r="L1" s="70">
        <f t="shared" ref="L1:O1" si="0">K1-0.007</f>
        <v>0.36899999999999999</v>
      </c>
      <c r="M1" s="70">
        <f t="shared" si="0"/>
        <v>0.36199999999999999</v>
      </c>
      <c r="N1" s="70">
        <f t="shared" si="0"/>
        <v>0.35499999999999998</v>
      </c>
      <c r="O1" s="70">
        <f t="shared" si="0"/>
        <v>0.34799999999999998</v>
      </c>
    </row>
    <row r="2" spans="1:23" x14ac:dyDescent="0.25">
      <c r="A2" s="70" t="s">
        <v>1</v>
      </c>
      <c r="B2" s="70">
        <f>Aggregation!R10</f>
        <v>0.39002405005233315</v>
      </c>
      <c r="C2" s="70" t="s">
        <v>6</v>
      </c>
      <c r="D2" s="70">
        <f>Aggregation!X28+SUM(Aggregation!$X$26:$X$27)/3</f>
        <v>0.22943350112072045</v>
      </c>
      <c r="E2" s="70">
        <f>D2*$B$2</f>
        <v>8.948458332478991E-2</v>
      </c>
      <c r="F2" s="70">
        <f t="shared" ref="F2:F10" si="1">_xlfn.RANK.EQ(E2,$E$2:$E$10)</f>
        <v>5</v>
      </c>
      <c r="H2" s="65" t="s">
        <v>54</v>
      </c>
      <c r="I2" s="83">
        <f>B5</f>
        <v>0.24179319798587137</v>
      </c>
      <c r="J2" s="70">
        <f>1-J1-J3</f>
        <v>0.254</v>
      </c>
      <c r="K2" s="70">
        <f t="shared" ref="K2:O2" si="2">1-K1-K3</f>
        <v>0.26800000000000002</v>
      </c>
      <c r="L2" s="70">
        <f t="shared" si="2"/>
        <v>0.28200000000000003</v>
      </c>
      <c r="M2" s="70">
        <f t="shared" si="2"/>
        <v>0.29600000000000004</v>
      </c>
      <c r="N2" s="70">
        <f t="shared" si="2"/>
        <v>0.31000000000000005</v>
      </c>
      <c r="O2" s="70">
        <f t="shared" si="2"/>
        <v>0.32400000000000007</v>
      </c>
    </row>
    <row r="3" spans="1:23" ht="15.75" thickBot="1" x14ac:dyDescent="0.3">
      <c r="A3" s="70"/>
      <c r="B3" s="70"/>
      <c r="C3" s="70" t="s">
        <v>7</v>
      </c>
      <c r="D3" s="70">
        <f>Aggregation!X29+SUM(Aggregation!$X$26:$X$27)/3</f>
        <v>0.44600314788623874</v>
      </c>
      <c r="E3" s="70">
        <f>D3*$B$2</f>
        <v>0.17395195407468053</v>
      </c>
      <c r="F3" s="70">
        <f t="shared" si="1"/>
        <v>2</v>
      </c>
      <c r="H3" s="66" t="s">
        <v>55</v>
      </c>
      <c r="I3" s="83">
        <f>B8</f>
        <v>0.36818275196179551</v>
      </c>
      <c r="J3" s="70">
        <f>J1-0.02</f>
        <v>0.36299999999999999</v>
      </c>
      <c r="K3" s="70">
        <f t="shared" ref="K3:O3" si="3">K1-0.02</f>
        <v>0.35599999999999998</v>
      </c>
      <c r="L3" s="70">
        <f t="shared" si="3"/>
        <v>0.34899999999999998</v>
      </c>
      <c r="M3" s="70">
        <f t="shared" si="3"/>
        <v>0.34199999999999997</v>
      </c>
      <c r="N3" s="70">
        <f t="shared" si="3"/>
        <v>0.33499999999999996</v>
      </c>
      <c r="O3" s="70">
        <f t="shared" si="3"/>
        <v>0.32799999999999996</v>
      </c>
    </row>
    <row r="4" spans="1:23" x14ac:dyDescent="0.25">
      <c r="A4" s="70"/>
      <c r="B4" s="70"/>
      <c r="C4" s="70" t="s">
        <v>8</v>
      </c>
      <c r="D4" s="70">
        <f>Aggregation!X30+SUM(Aggregation!$X$26:$X$27)/3</f>
        <v>0.3245633509930409</v>
      </c>
      <c r="E4" s="70">
        <f>D4*$B$2</f>
        <v>0.12658751265286275</v>
      </c>
      <c r="F4" s="70">
        <f t="shared" si="1"/>
        <v>4</v>
      </c>
      <c r="I4" s="70" t="s">
        <v>25</v>
      </c>
      <c r="J4" s="70" t="s">
        <v>26</v>
      </c>
      <c r="K4" s="70" t="s">
        <v>27</v>
      </c>
      <c r="L4" s="70" t="s">
        <v>28</v>
      </c>
      <c r="M4" s="70" t="s">
        <v>29</v>
      </c>
      <c r="N4" s="70" t="s">
        <v>30</v>
      </c>
      <c r="O4" s="70" t="s">
        <v>31</v>
      </c>
    </row>
    <row r="5" spans="1:23" x14ac:dyDescent="0.25">
      <c r="A5" s="70" t="s">
        <v>2</v>
      </c>
      <c r="B5" s="70">
        <f>Aggregation!R11</f>
        <v>0.24179319798587137</v>
      </c>
      <c r="C5" s="70" t="s">
        <v>9</v>
      </c>
      <c r="D5" s="70">
        <f>Aggregation!R42</f>
        <v>0.62651753205010241</v>
      </c>
      <c r="E5" s="70">
        <f>D5*$B$5</f>
        <v>0.15148767766860993</v>
      </c>
      <c r="F5" s="70">
        <f t="shared" si="1"/>
        <v>3</v>
      </c>
      <c r="H5" s="70" t="s">
        <v>6</v>
      </c>
      <c r="I5" s="70">
        <f t="shared" ref="I5:O7" si="4">$D2*I$1</f>
        <v>8.948458332478991E-2</v>
      </c>
      <c r="J5" s="70">
        <f t="shared" si="4"/>
        <v>8.7873030929235929E-2</v>
      </c>
      <c r="K5" s="70">
        <f t="shared" si="4"/>
        <v>8.6266996421390893E-2</v>
      </c>
      <c r="L5" s="70">
        <f t="shared" si="4"/>
        <v>8.4660961913545843E-2</v>
      </c>
      <c r="M5" s="70">
        <f t="shared" si="4"/>
        <v>8.3054927405700793E-2</v>
      </c>
      <c r="N5" s="70">
        <f t="shared" si="4"/>
        <v>8.1448892897855757E-2</v>
      </c>
      <c r="O5" s="70">
        <f t="shared" si="4"/>
        <v>7.9842858390010707E-2</v>
      </c>
    </row>
    <row r="6" spans="1:23" x14ac:dyDescent="0.25">
      <c r="A6" s="70"/>
      <c r="B6" s="70"/>
      <c r="C6" s="70" t="s">
        <v>10</v>
      </c>
      <c r="D6" s="70">
        <f>Aggregation!R43</f>
        <v>0.11152259972236979</v>
      </c>
      <c r="E6" s="70">
        <f>D6*$B$5</f>
        <v>2.6965406034570042E-2</v>
      </c>
      <c r="F6" s="70">
        <f t="shared" si="1"/>
        <v>9</v>
      </c>
      <c r="H6" s="70" t="s">
        <v>7</v>
      </c>
      <c r="I6" s="70">
        <f t="shared" si="4"/>
        <v>0.17395195407468053</v>
      </c>
      <c r="J6" s="70">
        <f t="shared" si="4"/>
        <v>0.17081920564042943</v>
      </c>
      <c r="K6" s="70">
        <f t="shared" si="4"/>
        <v>0.16769718360522576</v>
      </c>
      <c r="L6" s="70">
        <f t="shared" si="4"/>
        <v>0.16457516157002208</v>
      </c>
      <c r="M6" s="70">
        <f t="shared" si="4"/>
        <v>0.16145313953481841</v>
      </c>
      <c r="N6" s="70">
        <f t="shared" si="4"/>
        <v>0.15833111749961473</v>
      </c>
      <c r="O6" s="70">
        <f t="shared" si="4"/>
        <v>0.15520909546441106</v>
      </c>
    </row>
    <row r="7" spans="1:23" x14ac:dyDescent="0.25">
      <c r="A7" s="70"/>
      <c r="B7" s="70"/>
      <c r="C7" s="70" t="s">
        <v>11</v>
      </c>
      <c r="D7" s="70">
        <f>Aggregation!R44</f>
        <v>0.26195986822752793</v>
      </c>
      <c r="E7" s="70">
        <f>D7*$B$5</f>
        <v>6.3340114282691429E-2</v>
      </c>
      <c r="F7" s="70">
        <f t="shared" si="1"/>
        <v>8</v>
      </c>
      <c r="H7" s="70" t="s">
        <v>8</v>
      </c>
      <c r="I7" s="70">
        <f t="shared" si="4"/>
        <v>0.12658751265286275</v>
      </c>
      <c r="J7" s="70">
        <f t="shared" si="4"/>
        <v>0.12430776343033467</v>
      </c>
      <c r="K7" s="70">
        <f t="shared" si="4"/>
        <v>0.12203581997338338</v>
      </c>
      <c r="L7" s="70">
        <f t="shared" si="4"/>
        <v>0.1197638765164321</v>
      </c>
      <c r="M7" s="70">
        <f t="shared" si="4"/>
        <v>0.1174919330594808</v>
      </c>
      <c r="N7" s="70">
        <f t="shared" si="4"/>
        <v>0.11521998960252951</v>
      </c>
      <c r="O7" s="70">
        <f t="shared" si="4"/>
        <v>0.11294804614557823</v>
      </c>
    </row>
    <row r="8" spans="1:23" x14ac:dyDescent="0.25">
      <c r="A8" s="70" t="s">
        <v>3</v>
      </c>
      <c r="B8" s="70">
        <f>Aggregation!R12</f>
        <v>0.36818275196179551</v>
      </c>
      <c r="C8" s="70" t="s">
        <v>12</v>
      </c>
      <c r="D8" s="70">
        <f>Aggregation!R56</f>
        <v>0.60937869368708519</v>
      </c>
      <c r="E8" s="70">
        <f>D8*$B$8</f>
        <v>0.22436272442859506</v>
      </c>
      <c r="F8" s="70">
        <f t="shared" si="1"/>
        <v>1</v>
      </c>
      <c r="H8" s="70" t="s">
        <v>9</v>
      </c>
      <c r="I8" s="70">
        <f t="shared" ref="I8:O10" si="5">$D5*I$2</f>
        <v>0.15148767766860993</v>
      </c>
      <c r="J8" s="70">
        <f t="shared" si="5"/>
        <v>0.15913545314072602</v>
      </c>
      <c r="K8" s="70">
        <f t="shared" si="5"/>
        <v>0.16790669858942744</v>
      </c>
      <c r="L8" s="70">
        <f t="shared" si="5"/>
        <v>0.17667794403812889</v>
      </c>
      <c r="M8" s="70">
        <f t="shared" si="5"/>
        <v>0.18544918948683034</v>
      </c>
      <c r="N8" s="70">
        <f t="shared" si="5"/>
        <v>0.19422043493553179</v>
      </c>
      <c r="O8" s="70">
        <f t="shared" si="5"/>
        <v>0.20299168038423321</v>
      </c>
    </row>
    <row r="9" spans="1:23" x14ac:dyDescent="0.25">
      <c r="A9" s="70"/>
      <c r="B9" s="70"/>
      <c r="C9" s="70" t="s">
        <v>13</v>
      </c>
      <c r="D9" s="70">
        <f>Aggregation!R57</f>
        <v>0.21465062887496847</v>
      </c>
      <c r="E9" s="70">
        <f>D9*$B$8</f>
        <v>7.9030659249515939E-2</v>
      </c>
      <c r="F9" s="70">
        <f t="shared" si="1"/>
        <v>6</v>
      </c>
      <c r="H9" s="70" t="s">
        <v>10</v>
      </c>
      <c r="I9" s="70">
        <f t="shared" si="5"/>
        <v>2.6965406034570042E-2</v>
      </c>
      <c r="J9" s="70">
        <f t="shared" si="5"/>
        <v>2.8326740329481927E-2</v>
      </c>
      <c r="K9" s="70">
        <f t="shared" si="5"/>
        <v>2.9888056725595104E-2</v>
      </c>
      <c r="L9" s="70">
        <f t="shared" si="5"/>
        <v>3.1449373121708285E-2</v>
      </c>
      <c r="M9" s="70">
        <f t="shared" si="5"/>
        <v>3.3010689517821462E-2</v>
      </c>
      <c r="N9" s="70">
        <f t="shared" si="5"/>
        <v>3.4572005913934639E-2</v>
      </c>
      <c r="O9" s="70">
        <f t="shared" si="5"/>
        <v>3.6133322310047816E-2</v>
      </c>
    </row>
    <row r="10" spans="1:23" x14ac:dyDescent="0.25">
      <c r="A10" s="70"/>
      <c r="B10" s="70"/>
      <c r="C10" s="70" t="s">
        <v>0</v>
      </c>
      <c r="D10" s="70">
        <f>Aggregation!R58</f>
        <v>0.17597067743794639</v>
      </c>
      <c r="E10" s="70">
        <f>D10*$B$8</f>
        <v>6.4789368283684548E-2</v>
      </c>
      <c r="F10" s="70">
        <f t="shared" si="1"/>
        <v>7</v>
      </c>
      <c r="H10" s="70" t="s">
        <v>11</v>
      </c>
      <c r="I10" s="70">
        <f t="shared" si="5"/>
        <v>6.3340114282691429E-2</v>
      </c>
      <c r="J10" s="70">
        <f t="shared" si="5"/>
        <v>6.653780652979209E-2</v>
      </c>
      <c r="K10" s="70">
        <f t="shared" si="5"/>
        <v>7.0205244684977491E-2</v>
      </c>
      <c r="L10" s="70">
        <f t="shared" si="5"/>
        <v>7.3872682840162879E-2</v>
      </c>
      <c r="M10" s="70">
        <f t="shared" si="5"/>
        <v>7.754012099534828E-2</v>
      </c>
      <c r="N10" s="70">
        <f t="shared" si="5"/>
        <v>8.1207559150533667E-2</v>
      </c>
      <c r="O10" s="70">
        <f t="shared" si="5"/>
        <v>8.4874997305719069E-2</v>
      </c>
    </row>
    <row r="11" spans="1:23" x14ac:dyDescent="0.25">
      <c r="H11" s="70" t="s">
        <v>12</v>
      </c>
      <c r="I11" s="70">
        <f t="shared" ref="I11:O13" si="6">$D8*I$3</f>
        <v>0.22436272442859506</v>
      </c>
      <c r="J11" s="70">
        <f t="shared" si="6"/>
        <v>0.22120446580841191</v>
      </c>
      <c r="K11" s="70">
        <f t="shared" si="6"/>
        <v>0.21693881495260231</v>
      </c>
      <c r="L11" s="70">
        <f t="shared" si="6"/>
        <v>0.21267316409679271</v>
      </c>
      <c r="M11" s="70">
        <f t="shared" si="6"/>
        <v>0.20840751324098311</v>
      </c>
      <c r="N11" s="70">
        <f t="shared" si="6"/>
        <v>0.20414186238517351</v>
      </c>
      <c r="O11" s="70">
        <f t="shared" si="6"/>
        <v>0.19987621152936391</v>
      </c>
    </row>
    <row r="12" spans="1:23" x14ac:dyDescent="0.25">
      <c r="H12" s="70" t="s">
        <v>13</v>
      </c>
      <c r="I12" s="70">
        <f t="shared" si="6"/>
        <v>7.9030659249515939E-2</v>
      </c>
      <c r="J12" s="70">
        <f t="shared" si="6"/>
        <v>7.7918178281613557E-2</v>
      </c>
      <c r="K12" s="70">
        <f t="shared" si="6"/>
        <v>7.6415623879488775E-2</v>
      </c>
      <c r="L12" s="70">
        <f t="shared" si="6"/>
        <v>7.4913069477363994E-2</v>
      </c>
      <c r="M12" s="70">
        <f t="shared" si="6"/>
        <v>7.3410515075239213E-2</v>
      </c>
      <c r="N12" s="70">
        <f t="shared" si="6"/>
        <v>7.1907960673114432E-2</v>
      </c>
      <c r="O12" s="70">
        <f t="shared" si="6"/>
        <v>7.0405406270989651E-2</v>
      </c>
    </row>
    <row r="13" spans="1:23" x14ac:dyDescent="0.25">
      <c r="H13" s="70" t="s">
        <v>0</v>
      </c>
      <c r="I13" s="70">
        <f t="shared" si="6"/>
        <v>6.4789368283684548E-2</v>
      </c>
      <c r="J13" s="70">
        <f t="shared" si="6"/>
        <v>6.3877355909974537E-2</v>
      </c>
      <c r="K13" s="70">
        <f t="shared" si="6"/>
        <v>6.2645561167908911E-2</v>
      </c>
      <c r="L13" s="70">
        <f t="shared" si="6"/>
        <v>6.1413766425843286E-2</v>
      </c>
      <c r="M13" s="70">
        <f t="shared" si="6"/>
        <v>6.018197168377766E-2</v>
      </c>
      <c r="N13" s="70">
        <f t="shared" si="6"/>
        <v>5.8950176941712035E-2</v>
      </c>
      <c r="O13" s="70">
        <f t="shared" si="6"/>
        <v>5.7718382199646409E-2</v>
      </c>
    </row>
    <row r="15" spans="1:23" x14ac:dyDescent="0.25">
      <c r="H15" s="70"/>
      <c r="I15" s="70" t="s">
        <v>25</v>
      </c>
      <c r="J15" s="70" t="str">
        <f t="shared" ref="J15:O15" si="7">J4</f>
        <v>Exp2</v>
      </c>
      <c r="K15" s="70" t="str">
        <f t="shared" si="7"/>
        <v>Exp3</v>
      </c>
      <c r="L15" s="70" t="str">
        <f t="shared" si="7"/>
        <v>Exp4</v>
      </c>
      <c r="M15" s="70" t="str">
        <f t="shared" si="7"/>
        <v>Exp5</v>
      </c>
      <c r="N15" s="70" t="str">
        <f t="shared" si="7"/>
        <v>Exp6</v>
      </c>
      <c r="O15" s="70" t="str">
        <f t="shared" si="7"/>
        <v>Exp7</v>
      </c>
      <c r="P15" s="70" t="s">
        <v>56</v>
      </c>
      <c r="R15" s="70" t="s">
        <v>26</v>
      </c>
      <c r="S15" s="70" t="s">
        <v>27</v>
      </c>
      <c r="T15" s="70" t="s">
        <v>28</v>
      </c>
      <c r="U15" s="70" t="s">
        <v>29</v>
      </c>
      <c r="V15" s="70" t="s">
        <v>30</v>
      </c>
      <c r="W15" s="70" t="s">
        <v>31</v>
      </c>
    </row>
    <row r="16" spans="1:23" x14ac:dyDescent="0.25">
      <c r="H16" s="70" t="s">
        <v>32</v>
      </c>
      <c r="I16" s="70">
        <f t="shared" ref="I16:O24" si="8">_xlfn.RANK.EQ(I5,I$5:I$13)</f>
        <v>5</v>
      </c>
      <c r="J16" s="70">
        <f t="shared" si="8"/>
        <v>5</v>
      </c>
      <c r="K16" s="70">
        <f t="shared" si="8"/>
        <v>5</v>
      </c>
      <c r="L16" s="70">
        <f t="shared" si="8"/>
        <v>5</v>
      </c>
      <c r="M16" s="70">
        <f t="shared" si="8"/>
        <v>5</v>
      </c>
      <c r="N16" s="70">
        <f t="shared" si="8"/>
        <v>5</v>
      </c>
      <c r="O16" s="70">
        <f t="shared" si="8"/>
        <v>6</v>
      </c>
      <c r="P16" s="70">
        <f t="shared" ref="P16:P24" si="9">MAX(I16:O16)-MIN(I16:O16)</f>
        <v>1</v>
      </c>
      <c r="R16" s="70">
        <f t="shared" ref="R16:R24" si="10">$I16-J16</f>
        <v>0</v>
      </c>
      <c r="S16" s="70">
        <f t="shared" ref="S16:S24" si="11">$I16-K16</f>
        <v>0</v>
      </c>
      <c r="T16" s="70">
        <f t="shared" ref="T16:T24" si="12">$I16-L16</f>
        <v>0</v>
      </c>
      <c r="U16" s="70">
        <f t="shared" ref="U16:U24" si="13">$I16-M16</f>
        <v>0</v>
      </c>
      <c r="V16" s="70">
        <f t="shared" ref="V16:V24" si="14">$I16-N16</f>
        <v>0</v>
      </c>
      <c r="W16" s="70">
        <f t="shared" ref="W16:W24" si="15">$I16-O16</f>
        <v>-1</v>
      </c>
    </row>
    <row r="17" spans="8:24" x14ac:dyDescent="0.25">
      <c r="H17" s="70" t="s">
        <v>33</v>
      </c>
      <c r="I17" s="70">
        <f t="shared" si="8"/>
        <v>2</v>
      </c>
      <c r="J17" s="70">
        <f t="shared" si="8"/>
        <v>2</v>
      </c>
      <c r="K17" s="70">
        <f t="shared" si="8"/>
        <v>3</v>
      </c>
      <c r="L17" s="70">
        <f t="shared" si="8"/>
        <v>3</v>
      </c>
      <c r="M17" s="70">
        <f t="shared" si="8"/>
        <v>3</v>
      </c>
      <c r="N17" s="70">
        <f t="shared" si="8"/>
        <v>3</v>
      </c>
      <c r="O17" s="70">
        <f t="shared" si="8"/>
        <v>3</v>
      </c>
      <c r="P17" s="70">
        <f t="shared" si="9"/>
        <v>1</v>
      </c>
      <c r="R17" s="70">
        <f t="shared" si="10"/>
        <v>0</v>
      </c>
      <c r="S17" s="70">
        <f t="shared" si="11"/>
        <v>-1</v>
      </c>
      <c r="T17" s="70">
        <f t="shared" si="12"/>
        <v>-1</v>
      </c>
      <c r="U17" s="70">
        <f t="shared" si="13"/>
        <v>-1</v>
      </c>
      <c r="V17" s="70">
        <f t="shared" si="14"/>
        <v>-1</v>
      </c>
      <c r="W17" s="70">
        <f t="shared" si="15"/>
        <v>-1</v>
      </c>
    </row>
    <row r="18" spans="8:24" x14ac:dyDescent="0.25">
      <c r="H18" s="70" t="s">
        <v>34</v>
      </c>
      <c r="I18" s="70">
        <f t="shared" si="8"/>
        <v>4</v>
      </c>
      <c r="J18" s="70">
        <f t="shared" si="8"/>
        <v>4</v>
      </c>
      <c r="K18" s="70">
        <f t="shared" si="8"/>
        <v>4</v>
      </c>
      <c r="L18" s="70">
        <f t="shared" si="8"/>
        <v>4</v>
      </c>
      <c r="M18" s="70">
        <f t="shared" si="8"/>
        <v>4</v>
      </c>
      <c r="N18" s="70">
        <f t="shared" si="8"/>
        <v>4</v>
      </c>
      <c r="O18" s="70">
        <f t="shared" si="8"/>
        <v>4</v>
      </c>
      <c r="P18" s="70">
        <f t="shared" si="9"/>
        <v>0</v>
      </c>
      <c r="R18" s="70">
        <f t="shared" si="10"/>
        <v>0</v>
      </c>
      <c r="S18" s="70">
        <f t="shared" si="11"/>
        <v>0</v>
      </c>
      <c r="T18" s="70">
        <f t="shared" si="12"/>
        <v>0</v>
      </c>
      <c r="U18" s="70">
        <f t="shared" si="13"/>
        <v>0</v>
      </c>
      <c r="V18" s="70">
        <f t="shared" si="14"/>
        <v>0</v>
      </c>
      <c r="W18" s="70">
        <f t="shared" si="15"/>
        <v>0</v>
      </c>
    </row>
    <row r="19" spans="8:24" x14ac:dyDescent="0.25">
      <c r="H19" s="70" t="s">
        <v>35</v>
      </c>
      <c r="I19" s="70">
        <f t="shared" si="8"/>
        <v>3</v>
      </c>
      <c r="J19" s="70">
        <f t="shared" si="8"/>
        <v>3</v>
      </c>
      <c r="K19" s="70">
        <f t="shared" si="8"/>
        <v>2</v>
      </c>
      <c r="L19" s="70">
        <f t="shared" si="8"/>
        <v>2</v>
      </c>
      <c r="M19" s="70">
        <f t="shared" si="8"/>
        <v>2</v>
      </c>
      <c r="N19" s="70">
        <f t="shared" si="8"/>
        <v>2</v>
      </c>
      <c r="O19" s="70">
        <f t="shared" si="8"/>
        <v>1</v>
      </c>
      <c r="P19" s="70">
        <f t="shared" si="9"/>
        <v>2</v>
      </c>
      <c r="R19" s="70">
        <f t="shared" si="10"/>
        <v>0</v>
      </c>
      <c r="S19" s="70">
        <f t="shared" si="11"/>
        <v>1</v>
      </c>
      <c r="T19" s="70">
        <f t="shared" si="12"/>
        <v>1</v>
      </c>
      <c r="U19" s="70">
        <f t="shared" si="13"/>
        <v>1</v>
      </c>
      <c r="V19" s="70">
        <f t="shared" si="14"/>
        <v>1</v>
      </c>
      <c r="W19" s="70">
        <f t="shared" si="15"/>
        <v>2</v>
      </c>
    </row>
    <row r="20" spans="8:24" x14ac:dyDescent="0.25">
      <c r="H20" s="70" t="s">
        <v>36</v>
      </c>
      <c r="I20" s="70">
        <f t="shared" si="8"/>
        <v>9</v>
      </c>
      <c r="J20" s="70">
        <f t="shared" si="8"/>
        <v>9</v>
      </c>
      <c r="K20" s="70">
        <f t="shared" si="8"/>
        <v>9</v>
      </c>
      <c r="L20" s="70">
        <f t="shared" si="8"/>
        <v>9</v>
      </c>
      <c r="M20" s="70">
        <f t="shared" si="8"/>
        <v>9</v>
      </c>
      <c r="N20" s="70">
        <f t="shared" si="8"/>
        <v>9</v>
      </c>
      <c r="O20" s="70">
        <f t="shared" si="8"/>
        <v>9</v>
      </c>
      <c r="P20" s="70">
        <f t="shared" si="9"/>
        <v>0</v>
      </c>
      <c r="R20" s="70">
        <f t="shared" si="10"/>
        <v>0</v>
      </c>
      <c r="S20" s="70">
        <f t="shared" si="11"/>
        <v>0</v>
      </c>
      <c r="T20" s="70">
        <f t="shared" si="12"/>
        <v>0</v>
      </c>
      <c r="U20" s="70">
        <f t="shared" si="13"/>
        <v>0</v>
      </c>
      <c r="V20" s="70">
        <f t="shared" si="14"/>
        <v>0</v>
      </c>
      <c r="W20" s="70">
        <f t="shared" si="15"/>
        <v>0</v>
      </c>
    </row>
    <row r="21" spans="8:24" x14ac:dyDescent="0.25">
      <c r="H21" s="70" t="s">
        <v>37</v>
      </c>
      <c r="I21" s="70">
        <f t="shared" si="8"/>
        <v>8</v>
      </c>
      <c r="J21" s="70">
        <f t="shared" si="8"/>
        <v>7</v>
      </c>
      <c r="K21" s="70">
        <f t="shared" si="8"/>
        <v>7</v>
      </c>
      <c r="L21" s="70">
        <f t="shared" si="8"/>
        <v>7</v>
      </c>
      <c r="M21" s="70">
        <f t="shared" si="8"/>
        <v>6</v>
      </c>
      <c r="N21" s="70">
        <f t="shared" si="8"/>
        <v>6</v>
      </c>
      <c r="O21" s="70">
        <f t="shared" si="8"/>
        <v>5</v>
      </c>
      <c r="P21" s="70">
        <f t="shared" si="9"/>
        <v>3</v>
      </c>
      <c r="R21" s="70">
        <f t="shared" si="10"/>
        <v>1</v>
      </c>
      <c r="S21" s="70">
        <f t="shared" si="11"/>
        <v>1</v>
      </c>
      <c r="T21" s="70">
        <f t="shared" si="12"/>
        <v>1</v>
      </c>
      <c r="U21" s="70">
        <f t="shared" si="13"/>
        <v>2</v>
      </c>
      <c r="V21" s="70">
        <f t="shared" si="14"/>
        <v>2</v>
      </c>
      <c r="W21" s="70">
        <f t="shared" si="15"/>
        <v>3</v>
      </c>
    </row>
    <row r="22" spans="8:24" x14ac:dyDescent="0.25">
      <c r="H22" s="70" t="s">
        <v>38</v>
      </c>
      <c r="I22" s="70">
        <f t="shared" si="8"/>
        <v>1</v>
      </c>
      <c r="J22" s="70">
        <f t="shared" si="8"/>
        <v>1</v>
      </c>
      <c r="K22" s="70">
        <f t="shared" si="8"/>
        <v>1</v>
      </c>
      <c r="L22" s="70">
        <f t="shared" si="8"/>
        <v>1</v>
      </c>
      <c r="M22" s="70">
        <f t="shared" si="8"/>
        <v>1</v>
      </c>
      <c r="N22" s="70">
        <f t="shared" si="8"/>
        <v>1</v>
      </c>
      <c r="O22" s="70">
        <f t="shared" si="8"/>
        <v>2</v>
      </c>
      <c r="P22" s="70">
        <f t="shared" si="9"/>
        <v>1</v>
      </c>
      <c r="R22" s="70">
        <f t="shared" si="10"/>
        <v>0</v>
      </c>
      <c r="S22" s="70">
        <f t="shared" si="11"/>
        <v>0</v>
      </c>
      <c r="T22" s="70">
        <f t="shared" si="12"/>
        <v>0</v>
      </c>
      <c r="U22" s="70">
        <f t="shared" si="13"/>
        <v>0</v>
      </c>
      <c r="V22" s="70">
        <f t="shared" si="14"/>
        <v>0</v>
      </c>
      <c r="W22" s="70">
        <f t="shared" si="15"/>
        <v>-1</v>
      </c>
    </row>
    <row r="23" spans="8:24" x14ac:dyDescent="0.25">
      <c r="H23" s="70" t="s">
        <v>39</v>
      </c>
      <c r="I23" s="70">
        <f t="shared" si="8"/>
        <v>6</v>
      </c>
      <c r="J23" s="70">
        <f t="shared" si="8"/>
        <v>6</v>
      </c>
      <c r="K23" s="70">
        <f t="shared" si="8"/>
        <v>6</v>
      </c>
      <c r="L23" s="70">
        <f t="shared" si="8"/>
        <v>6</v>
      </c>
      <c r="M23" s="70">
        <f t="shared" si="8"/>
        <v>7</v>
      </c>
      <c r="N23" s="70">
        <f t="shared" si="8"/>
        <v>7</v>
      </c>
      <c r="O23" s="70">
        <f t="shared" si="8"/>
        <v>7</v>
      </c>
      <c r="P23" s="70">
        <f t="shared" si="9"/>
        <v>1</v>
      </c>
      <c r="R23" s="70">
        <f t="shared" si="10"/>
        <v>0</v>
      </c>
      <c r="S23" s="70">
        <f t="shared" si="11"/>
        <v>0</v>
      </c>
      <c r="T23" s="70">
        <f t="shared" si="12"/>
        <v>0</v>
      </c>
      <c r="U23" s="70">
        <f t="shared" si="13"/>
        <v>-1</v>
      </c>
      <c r="V23" s="70">
        <f t="shared" si="14"/>
        <v>-1</v>
      </c>
      <c r="W23" s="70">
        <f t="shared" si="15"/>
        <v>-1</v>
      </c>
    </row>
    <row r="24" spans="8:24" x14ac:dyDescent="0.25">
      <c r="H24" s="70" t="s">
        <v>40</v>
      </c>
      <c r="I24" s="70">
        <f t="shared" si="8"/>
        <v>7</v>
      </c>
      <c r="J24" s="70">
        <f t="shared" si="8"/>
        <v>8</v>
      </c>
      <c r="K24" s="70">
        <f t="shared" si="8"/>
        <v>8</v>
      </c>
      <c r="L24" s="70">
        <f t="shared" si="8"/>
        <v>8</v>
      </c>
      <c r="M24" s="70">
        <f t="shared" si="8"/>
        <v>8</v>
      </c>
      <c r="N24" s="70">
        <f t="shared" si="8"/>
        <v>8</v>
      </c>
      <c r="O24" s="70">
        <f t="shared" si="8"/>
        <v>8</v>
      </c>
      <c r="P24" s="70">
        <f t="shared" si="9"/>
        <v>1</v>
      </c>
      <c r="R24" s="70">
        <f t="shared" si="10"/>
        <v>-1</v>
      </c>
      <c r="S24" s="70">
        <f t="shared" si="11"/>
        <v>-1</v>
      </c>
      <c r="T24" s="70">
        <f t="shared" si="12"/>
        <v>-1</v>
      </c>
      <c r="U24" s="70">
        <f t="shared" si="13"/>
        <v>-1</v>
      </c>
      <c r="V24" s="70">
        <f t="shared" si="14"/>
        <v>-1</v>
      </c>
      <c r="W24" s="70">
        <f t="shared" si="15"/>
        <v>-1</v>
      </c>
    </row>
    <row r="25" spans="8:24" x14ac:dyDescent="0.25">
      <c r="Q25" t="s">
        <v>60</v>
      </c>
      <c r="R25" s="70">
        <f>SUMSQ(R16:R24)</f>
        <v>2</v>
      </c>
      <c r="S25" s="70">
        <f t="shared" ref="S25:W25" si="16">SUMSQ(S16:S24)</f>
        <v>4</v>
      </c>
      <c r="T25" s="70">
        <f t="shared" si="16"/>
        <v>4</v>
      </c>
      <c r="U25" s="70">
        <f t="shared" si="16"/>
        <v>8</v>
      </c>
      <c r="V25" s="70">
        <f t="shared" si="16"/>
        <v>8</v>
      </c>
      <c r="W25" s="70">
        <f t="shared" si="16"/>
        <v>18</v>
      </c>
    </row>
    <row r="26" spans="8:24" ht="47.25" x14ac:dyDescent="0.25">
      <c r="Q26" s="88" t="s">
        <v>41</v>
      </c>
      <c r="R26" s="70">
        <f>1-6*R25/(9*(81-1))</f>
        <v>0.98333333333333328</v>
      </c>
      <c r="S26" s="70">
        <f>1-6*S25/(9*(81-1))</f>
        <v>0.96666666666666667</v>
      </c>
      <c r="T26" s="70">
        <f t="shared" ref="T26:W26" si="17">1-6*T25/(9*(81-1))</f>
        <v>0.96666666666666667</v>
      </c>
      <c r="U26" s="70">
        <f t="shared" si="17"/>
        <v>0.93333333333333335</v>
      </c>
      <c r="V26" s="70">
        <f t="shared" si="17"/>
        <v>0.93333333333333335</v>
      </c>
      <c r="W26" s="70">
        <f t="shared" si="17"/>
        <v>0.85</v>
      </c>
      <c r="X26" s="70">
        <f>AVERAGE(R26:W26)</f>
        <v>0.93888888888888877</v>
      </c>
    </row>
    <row r="27" spans="8:24" x14ac:dyDescent="0.25">
      <c r="X27" t="s">
        <v>61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0E8D-AB6E-480F-9D7F-019EC1DB0274}">
  <dimension ref="A1:M22"/>
  <sheetViews>
    <sheetView workbookViewId="0">
      <selection activeCell="B11" sqref="B11:D11"/>
    </sheetView>
  </sheetViews>
  <sheetFormatPr defaultRowHeight="15" x14ac:dyDescent="0.25"/>
  <sheetData>
    <row r="1" spans="1:13" ht="15.75" thickBot="1" x14ac:dyDescent="0.3">
      <c r="A1" t="s">
        <v>59</v>
      </c>
    </row>
    <row r="2" spans="1:13" x14ac:dyDescent="0.25">
      <c r="A2" s="86">
        <v>0.1111111111111111</v>
      </c>
      <c r="B2" s="77">
        <v>0.1111111111111111</v>
      </c>
      <c r="C2" s="14">
        <v>0.1111111111111111</v>
      </c>
      <c r="D2" s="78">
        <v>0.1111111111111111</v>
      </c>
    </row>
    <row r="3" spans="1:13" x14ac:dyDescent="0.25">
      <c r="A3" s="87">
        <v>0.125</v>
      </c>
      <c r="B3" s="79">
        <v>0.1111111111111111</v>
      </c>
      <c r="C3" s="21">
        <v>0.125</v>
      </c>
      <c r="D3" s="18">
        <v>0.14285714285714285</v>
      </c>
      <c r="F3" t="s">
        <v>58</v>
      </c>
    </row>
    <row r="4" spans="1:13" x14ac:dyDescent="0.25">
      <c r="A4" s="87">
        <v>0.14285714285714285</v>
      </c>
      <c r="B4" s="79">
        <v>0.125</v>
      </c>
      <c r="C4" s="21">
        <v>0.14285714285714285</v>
      </c>
      <c r="D4" s="18">
        <v>0.16666666666666666</v>
      </c>
      <c r="F4" s="70" t="s">
        <v>20</v>
      </c>
      <c r="G4" s="70">
        <v>3</v>
      </c>
      <c r="H4" s="70">
        <v>4</v>
      </c>
      <c r="I4" s="70">
        <v>5</v>
      </c>
      <c r="J4" s="70">
        <v>6</v>
      </c>
      <c r="K4" s="70">
        <v>7</v>
      </c>
      <c r="L4" s="70">
        <v>8</v>
      </c>
      <c r="M4" s="70">
        <v>9</v>
      </c>
    </row>
    <row r="5" spans="1:13" x14ac:dyDescent="0.25">
      <c r="A5" s="87">
        <v>0.16666666666666666</v>
      </c>
      <c r="B5" s="79">
        <v>0.14285714285714285</v>
      </c>
      <c r="C5" s="21">
        <v>0.16666666666666666</v>
      </c>
      <c r="D5" s="18">
        <v>0.2</v>
      </c>
      <c r="F5" s="70" t="s">
        <v>24</v>
      </c>
      <c r="G5" s="70">
        <v>0.57999999999999996</v>
      </c>
      <c r="H5" s="70">
        <v>0.9</v>
      </c>
      <c r="I5" s="70">
        <v>1.1200000000000001</v>
      </c>
      <c r="J5" s="70">
        <v>1.24</v>
      </c>
      <c r="K5" s="70">
        <v>1.32</v>
      </c>
      <c r="L5" s="70">
        <v>1.41</v>
      </c>
      <c r="M5" s="70">
        <v>1.45</v>
      </c>
    </row>
    <row r="6" spans="1:13" x14ac:dyDescent="0.25">
      <c r="A6" s="87">
        <v>0.2</v>
      </c>
      <c r="B6" s="79">
        <v>0.16666666666666666</v>
      </c>
      <c r="C6" s="21">
        <v>0.2</v>
      </c>
      <c r="D6" s="18">
        <v>0.25</v>
      </c>
    </row>
    <row r="7" spans="1:13" x14ac:dyDescent="0.25">
      <c r="A7" s="87">
        <v>0.25</v>
      </c>
      <c r="B7" s="79">
        <v>0.2</v>
      </c>
      <c r="C7" s="21">
        <v>0.25</v>
      </c>
      <c r="D7" s="18">
        <v>0.33333333333333331</v>
      </c>
    </row>
    <row r="8" spans="1:13" x14ac:dyDescent="0.25">
      <c r="A8" s="87">
        <v>0.33333333333333331</v>
      </c>
      <c r="B8" s="79">
        <v>0.25</v>
      </c>
      <c r="C8" s="21">
        <v>0.33333333333333331</v>
      </c>
      <c r="D8" s="18">
        <v>0.5</v>
      </c>
    </row>
    <row r="9" spans="1:13" x14ac:dyDescent="0.25">
      <c r="A9" s="87">
        <v>0.5</v>
      </c>
      <c r="B9" s="79">
        <v>0.33333333333333331</v>
      </c>
      <c r="C9" s="21">
        <v>0.5</v>
      </c>
      <c r="D9" s="18">
        <v>1</v>
      </c>
    </row>
    <row r="10" spans="1:13" x14ac:dyDescent="0.25">
      <c r="A10" s="65">
        <v>1</v>
      </c>
      <c r="B10" s="60">
        <v>1</v>
      </c>
      <c r="C10" s="17">
        <v>1</v>
      </c>
      <c r="D10" s="22">
        <v>1</v>
      </c>
    </row>
    <row r="11" spans="1:13" x14ac:dyDescent="0.25">
      <c r="A11" s="65">
        <v>2</v>
      </c>
      <c r="B11" s="60">
        <v>1</v>
      </c>
      <c r="C11" s="17">
        <v>2</v>
      </c>
      <c r="D11" s="22">
        <v>3</v>
      </c>
    </row>
    <row r="12" spans="1:13" x14ac:dyDescent="0.25">
      <c r="A12" s="65">
        <v>3</v>
      </c>
      <c r="B12" s="60">
        <v>2</v>
      </c>
      <c r="C12" s="17">
        <v>3</v>
      </c>
      <c r="D12" s="22">
        <v>4</v>
      </c>
    </row>
    <row r="13" spans="1:13" x14ac:dyDescent="0.25">
      <c r="A13" s="65">
        <v>4</v>
      </c>
      <c r="B13" s="60">
        <v>3</v>
      </c>
      <c r="C13" s="17">
        <v>4</v>
      </c>
      <c r="D13" s="22">
        <v>5</v>
      </c>
    </row>
    <row r="14" spans="1:13" x14ac:dyDescent="0.25">
      <c r="A14" s="65">
        <v>5</v>
      </c>
      <c r="B14" s="60">
        <v>4</v>
      </c>
      <c r="C14" s="17">
        <v>5</v>
      </c>
      <c r="D14" s="22">
        <v>6</v>
      </c>
    </row>
    <row r="15" spans="1:13" x14ac:dyDescent="0.25">
      <c r="A15" s="65">
        <v>6</v>
      </c>
      <c r="B15" s="60">
        <v>5</v>
      </c>
      <c r="C15" s="17">
        <v>6</v>
      </c>
      <c r="D15" s="22">
        <v>7</v>
      </c>
    </row>
    <row r="16" spans="1:13" x14ac:dyDescent="0.25">
      <c r="A16" s="65">
        <v>7</v>
      </c>
      <c r="B16" s="60">
        <v>6</v>
      </c>
      <c r="C16" s="17">
        <v>7</v>
      </c>
      <c r="D16" s="22">
        <v>8</v>
      </c>
    </row>
    <row r="17" spans="1:4" x14ac:dyDescent="0.25">
      <c r="A17" s="65">
        <v>8</v>
      </c>
      <c r="B17" s="60">
        <v>7</v>
      </c>
      <c r="C17" s="17">
        <v>8</v>
      </c>
      <c r="D17" s="22">
        <v>9</v>
      </c>
    </row>
    <row r="18" spans="1:4" ht="15.75" thickBot="1" x14ac:dyDescent="0.3">
      <c r="A18" s="66">
        <v>9</v>
      </c>
      <c r="B18" s="62">
        <v>9</v>
      </c>
      <c r="C18" s="68">
        <v>9</v>
      </c>
      <c r="D18" s="20">
        <v>9</v>
      </c>
    </row>
    <row r="19" spans="1:4" x14ac:dyDescent="0.25">
      <c r="A19" s="8"/>
      <c r="B19" s="8"/>
      <c r="C19" s="8"/>
      <c r="D19" s="8"/>
    </row>
    <row r="20" spans="1:4" x14ac:dyDescent="0.25">
      <c r="A20" s="8"/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/>
      <c r="B22" s="8"/>
      <c r="C22" s="8"/>
      <c r="D22" s="8"/>
    </row>
  </sheetData>
  <sortState xmlns:xlrd2="http://schemas.microsoft.com/office/spreadsheetml/2017/richdata2" ref="A2:D22"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Introduction</vt:lpstr>
      <vt:lpstr>DM1</vt:lpstr>
      <vt:lpstr>DM2</vt:lpstr>
      <vt:lpstr>DM3</vt:lpstr>
      <vt:lpstr>Aggregation</vt:lpstr>
      <vt:lpstr>sensitivity analysis</vt:lpstr>
      <vt:lpstr>Fuzzy</vt:lpstr>
      <vt:lpstr>Fuzzy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naim</dc:creator>
  <cp:lastModifiedBy>Naim Ahmad</cp:lastModifiedBy>
  <cp:lastPrinted>2024-02-04T08:15:01Z</cp:lastPrinted>
  <dcterms:created xsi:type="dcterms:W3CDTF">2020-01-26T05:24:18Z</dcterms:created>
  <dcterms:modified xsi:type="dcterms:W3CDTF">2024-02-10T08:20:27Z</dcterms:modified>
</cp:coreProperties>
</file>